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662" activeTab="0"/>
  </bookViews>
  <sheets>
    <sheet name="ВВОД " sheetId="1" r:id="rId1"/>
    <sheet name="Информационный расчет" sheetId="2" r:id="rId2"/>
  </sheets>
  <definedNames>
    <definedName name="_ww4">#REF!</definedName>
    <definedName name="_xlnm.Print_Area" localSheetId="1">'Информационный расчет'!$B$2:$J$376</definedName>
  </definedNames>
  <calcPr fullCalcOnLoad="1"/>
</workbook>
</file>

<file path=xl/sharedStrings.xml><?xml version="1.0" encoding="utf-8"?>
<sst xmlns="http://schemas.openxmlformats.org/spreadsheetml/2006/main" count="430" uniqueCount="65">
  <si>
    <t>G</t>
  </si>
  <si>
    <t>H</t>
  </si>
  <si>
    <t>M</t>
  </si>
  <si>
    <t>N</t>
  </si>
  <si>
    <t>O</t>
  </si>
  <si>
    <t>Ф.И.О.</t>
  </si>
  <si>
    <t>Договор №</t>
  </si>
  <si>
    <t>Дата выдачи кредита (займа)</t>
  </si>
  <si>
    <t>Год</t>
  </si>
  <si>
    <t>Месяц</t>
  </si>
  <si>
    <t>Число</t>
  </si>
  <si>
    <t>Срок кредита (займа), месяцев</t>
  </si>
  <si>
    <t>Сумма кредита (займа), рублей</t>
  </si>
  <si>
    <t>Процентная ставка, годовых</t>
  </si>
  <si>
    <t>Ежемесячный платёж (аннуитет), рублей</t>
  </si>
  <si>
    <t>Округление</t>
  </si>
  <si>
    <t>расчет платежного графика стандарт 1-31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</si>
  <si>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</si>
  <si>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</si>
  <si>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</si>
  <si>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</si>
  <si>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</si>
  <si>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</si>
  <si>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</si>
  <si>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</si>
  <si>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</si>
  <si>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</si>
  <si>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P</t>
  </si>
  <si>
    <t>Q</t>
  </si>
  <si>
    <t>R</t>
  </si>
  <si>
    <t>S</t>
  </si>
  <si>
    <t>Информационный расчет ежемесячных платежей</t>
  </si>
  <si>
    <t>к Кредитному договору                                      (договору займа) №</t>
  </si>
  <si>
    <t>ФИО Заемщика:</t>
  </si>
  <si>
    <t>Процентная ставка</t>
  </si>
  <si>
    <t>годовых</t>
  </si>
  <si>
    <t>Срок кредитования</t>
  </si>
  <si>
    <t>месяца</t>
  </si>
  <si>
    <t>Сумма кредита (займа)</t>
  </si>
  <si>
    <t>рублей</t>
  </si>
  <si>
    <t>КРЕДИТОР (Заимодавец) предоставляет настоящий информационный расчет ежемесячных платежей с целью информирования ЗАЕМЩИКА и достижения однозначного понимания приведенных в Кредитном договоре (договоре займа) формул и производимых на их основе расчетов</t>
  </si>
  <si>
    <t>Порядковый номер ежемесячного платежа</t>
  </si>
  <si>
    <t>Сроки внесения ежемесячного платежа</t>
  </si>
  <si>
    <t>Размер ежемесячного платежа</t>
  </si>
  <si>
    <t>Досрочное погашение            (не позднее последнего числа каждого календарного месяца)</t>
  </si>
  <si>
    <t>Ануитет</t>
  </si>
  <si>
    <t>Дата выдачи</t>
  </si>
  <si>
    <t>Дата осуществления ежемесячного платежа -
не позднее последнего числа каждого календарного месяца.</t>
  </si>
  <si>
    <t>день</t>
  </si>
  <si>
    <t>мес</t>
  </si>
  <si>
    <t>год</t>
  </si>
  <si>
    <t>Общий Ежемесячный платеж</t>
  </si>
  <si>
    <t>Платеж в счет погашения основного долга</t>
  </si>
  <si>
    <t>Платеж процентов (Руб)</t>
  </si>
  <si>
    <t>Остаток осн.долга после совершения текущего платежа         (с учетом досрочного погашения)</t>
  </si>
  <si>
    <t>Дней в месяце</t>
  </si>
  <si>
    <t>день внесения</t>
  </si>
  <si>
    <t>Дата внесения</t>
  </si>
  <si>
    <t>Нач. льготного пер.</t>
  </si>
  <si>
    <t>не позднее последнего числа</t>
  </si>
  <si>
    <t>Итого:</t>
  </si>
  <si>
    <t>______________________________</t>
  </si>
  <si>
    <t xml:space="preserve">     
     При наличии просрочки в исполнении обязательств ЗАЕМЩИКОМ по вышеуказанному Кредитному договору (договору займа) размер ежемесячного платежа увеличивается по сравнению с указанным в таблице на сумму начисленных пеней и штрафов
     В случае обнаружения несоответствия сведений, приведенных в настоящем информационном расчете, условиям Кредитного договора (договора займа), необходимо руководствоваться формулами и условиями, приведенными в Кредитном Договоре (договре займа).                                                                                                                                                                                                                           "____"____________________200__ г.
Настоящий информационный расчет ежемесячных платежей получил:
               </t>
  </si>
  <si>
    <r>
      <t xml:space="preserve">Максимально возможный срок             </t>
    </r>
    <r>
      <rPr>
        <b/>
        <sz val="8"/>
        <rFont val="Arial Cyr"/>
        <family val="0"/>
      </rPr>
      <t>(с учетом кратности 12)</t>
    </r>
  </si>
  <si>
    <t>версия от 01.05.2011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</si>
</sst>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"/>
    <numFmt numFmtId="166" formatCode="[$$-409]#,##0"/>
    <numFmt numFmtId="167" formatCode="mmmm"/>
    <numFmt numFmtId="168" formatCode="#,##0.00;[Red]\(#,##0.00\)"/>
    <numFmt numFmtId="169" formatCode="d\-mmm\-yyyy"/>
    <numFmt numFmtId="170" formatCode="d\ mmmm\,\ yyyy"/>
    <numFmt numFmtId="171" formatCode="0.000"/>
    <numFmt numFmtId="172" formatCode="dd/mm/yy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20"/>
      <name val="Arial Cyr"/>
      <family val="2"/>
    </font>
    <font>
      <sz val="22"/>
      <name val="Arial Cyr"/>
      <family val="2"/>
    </font>
    <font>
      <sz val="20"/>
      <color indexed="12"/>
      <name val="Arial Cyr"/>
      <family val="2"/>
    </font>
    <font>
      <sz val="8"/>
      <color indexed="10"/>
      <name val="Arial Cyr"/>
      <family val="2"/>
    </font>
    <font>
      <sz val="8"/>
      <color indexed="51"/>
      <name val="Arial Cyr"/>
      <family val="2"/>
    </font>
    <font>
      <sz val="8"/>
      <name val="Tahoma"/>
      <family val="2"/>
    </font>
    <font>
      <sz val="8"/>
      <color indexed="2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color indexed="23"/>
      <name val="times new roman"/>
      <family val="1"/>
    </font>
    <font>
      <i/>
      <sz val="8"/>
      <color indexed="23"/>
      <name val="times new roman"/>
      <family val="1"/>
    </font>
    <font>
      <i/>
      <sz val="8"/>
      <color indexed="22"/>
      <name val="times new roman"/>
      <family val="1"/>
    </font>
    <font>
      <i/>
      <sz val="8"/>
      <color indexed="22"/>
      <name val="Arial Cyr"/>
      <family val="2"/>
    </font>
    <font>
      <i/>
      <sz val="8"/>
      <color indexed="23"/>
      <name val="Arial Cyr"/>
      <family val="2"/>
    </font>
    <font>
      <i/>
      <sz val="10"/>
      <color indexed="2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6"/>
      <name val="times new roman"/>
      <family val="1"/>
    </font>
    <font>
      <i/>
      <sz val="8"/>
      <name val="times new roman"/>
      <family val="1"/>
    </font>
    <font>
      <b/>
      <sz val="24"/>
      <color indexed="10"/>
      <name val="Arial Cyr"/>
      <family val="2"/>
    </font>
    <font>
      <b/>
      <sz val="24"/>
      <color indexed="10"/>
      <name val="Arial"/>
      <family val="2"/>
    </font>
    <font>
      <b/>
      <sz val="12"/>
      <name val="Arial Cyr"/>
      <family val="2"/>
    </font>
    <font>
      <b/>
      <sz val="8"/>
      <name val="Arial Cyr"/>
      <family val="0"/>
    </font>
    <font>
      <b/>
      <sz val="2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33" borderId="0" xfId="52" applyFill="1" applyBorder="1" applyProtection="1">
      <alignment/>
      <protection locked="0"/>
    </xf>
    <xf numFmtId="0" fontId="4" fillId="0" borderId="0" xfId="52" applyAlignment="1">
      <alignment horizontal="center"/>
      <protection/>
    </xf>
    <xf numFmtId="0" fontId="14" fillId="0" borderId="0" xfId="52" applyFont="1">
      <alignment/>
      <protection/>
    </xf>
    <xf numFmtId="0" fontId="4" fillId="0" borderId="0" xfId="52">
      <alignment/>
      <protection/>
    </xf>
    <xf numFmtId="0" fontId="15" fillId="0" borderId="0" xfId="52" applyFont="1" applyAlignment="1">
      <alignment horizontal="center"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0" fontId="18" fillId="0" borderId="0" xfId="52" applyFont="1">
      <alignment/>
      <protection/>
    </xf>
    <xf numFmtId="0" fontId="15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right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9" fillId="0" borderId="0" xfId="52" applyFont="1" applyBorder="1" applyAlignment="1">
      <alignment horizontal="right" vertical="center" wrapText="1"/>
      <protection/>
    </xf>
    <xf numFmtId="164" fontId="20" fillId="0" borderId="0" xfId="52" applyNumberFormat="1" applyFont="1" applyAlignment="1">
      <alignment horizontal="center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3" fontId="20" fillId="0" borderId="0" xfId="52" applyNumberFormat="1" applyFont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/>
    </xf>
    <xf numFmtId="0" fontId="23" fillId="0" borderId="11" xfId="52" applyFont="1" applyBorder="1" applyAlignment="1" applyProtection="1">
      <alignment horizontal="center" vertical="center" wrapText="1"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27" fillId="0" borderId="0" xfId="52" applyNumberFormat="1" applyFont="1" applyAlignment="1">
      <alignment horizontal="center"/>
      <protection/>
    </xf>
    <xf numFmtId="0" fontId="24" fillId="0" borderId="0" xfId="52" applyNumberFormat="1" applyFont="1" applyAlignment="1">
      <alignment horizontal="center"/>
      <protection/>
    </xf>
    <xf numFmtId="0" fontId="25" fillId="0" borderId="0" xfId="52" applyNumberFormat="1" applyFont="1" applyAlignment="1">
      <alignment horizontal="center"/>
      <protection/>
    </xf>
    <xf numFmtId="0" fontId="22" fillId="0" borderId="12" xfId="52" applyFont="1" applyBorder="1" applyAlignment="1" applyProtection="1">
      <alignment horizontal="center" vertical="center" wrapText="1"/>
      <protection/>
    </xf>
    <xf numFmtId="0" fontId="22" fillId="0" borderId="13" xfId="52" applyFont="1" applyBorder="1" applyAlignment="1" applyProtection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169" fontId="24" fillId="0" borderId="0" xfId="52" applyNumberFormat="1" applyFont="1" applyBorder="1" applyAlignment="1">
      <alignment horizontal="center" vertical="center" wrapText="1"/>
      <protection/>
    </xf>
    <xf numFmtId="0" fontId="26" fillId="0" borderId="0" xfId="52" applyFont="1">
      <alignment/>
      <protection/>
    </xf>
    <xf numFmtId="166" fontId="28" fillId="0" borderId="0" xfId="52" applyNumberFormat="1" applyFont="1" applyAlignment="1">
      <alignment horizontal="center" vertical="center" wrapText="1"/>
      <protection/>
    </xf>
    <xf numFmtId="0" fontId="29" fillId="0" borderId="0" xfId="52" applyFont="1">
      <alignment/>
      <protection/>
    </xf>
    <xf numFmtId="0" fontId="30" fillId="0" borderId="0" xfId="52" applyFont="1">
      <alignment/>
      <protection/>
    </xf>
    <xf numFmtId="0" fontId="21" fillId="0" borderId="10" xfId="52" applyFont="1" applyBorder="1" applyAlignment="1" applyProtection="1">
      <alignment horizontal="center" vertical="center"/>
      <protection/>
    </xf>
    <xf numFmtId="17" fontId="31" fillId="0" borderId="10" xfId="52" applyNumberFormat="1" applyFont="1" applyBorder="1" applyAlignment="1" applyProtection="1">
      <alignment horizontal="center" vertical="center" wrapText="1"/>
      <protection/>
    </xf>
    <xf numFmtId="0" fontId="21" fillId="0" borderId="10" xfId="52" applyNumberFormat="1" applyFont="1" applyBorder="1" applyAlignment="1" applyProtection="1">
      <alignment horizontal="center" vertical="center"/>
      <protection/>
    </xf>
    <xf numFmtId="0" fontId="31" fillId="0" borderId="10" xfId="52" applyFont="1" applyBorder="1" applyAlignment="1" applyProtection="1">
      <alignment horizontal="center" vertical="center" wrapText="1"/>
      <protection/>
    </xf>
    <xf numFmtId="165" fontId="21" fillId="0" borderId="10" xfId="52" applyNumberFormat="1" applyFont="1" applyBorder="1" applyAlignment="1" applyProtection="1">
      <alignment horizontal="center" vertical="center"/>
      <protection/>
    </xf>
    <xf numFmtId="168" fontId="21" fillId="0" borderId="13" xfId="52" applyNumberFormat="1" applyFont="1" applyBorder="1" applyAlignment="1" applyProtection="1">
      <alignment horizontal="center" vertical="center"/>
      <protection/>
    </xf>
    <xf numFmtId="168" fontId="21" fillId="0" borderId="10" xfId="52" applyNumberFormat="1" applyFont="1" applyBorder="1" applyAlignment="1" applyProtection="1">
      <alignment horizontal="center" vertical="center"/>
      <protection locked="0"/>
    </xf>
    <xf numFmtId="168" fontId="24" fillId="0" borderId="0" xfId="52" applyNumberFormat="1" applyFont="1" applyBorder="1" applyAlignment="1" applyProtection="1">
      <alignment horizontal="center" vertical="center"/>
      <protection locked="0"/>
    </xf>
    <xf numFmtId="0" fontId="24" fillId="0" borderId="0" xfId="52" applyNumberFormat="1" applyFont="1">
      <alignment/>
      <protection/>
    </xf>
    <xf numFmtId="169" fontId="24" fillId="0" borderId="0" xfId="52" applyNumberFormat="1" applyFont="1">
      <alignment/>
      <protection/>
    </xf>
    <xf numFmtId="169" fontId="24" fillId="0" borderId="0" xfId="52" applyNumberFormat="1" applyFont="1">
      <alignment/>
      <protection/>
    </xf>
    <xf numFmtId="165" fontId="21" fillId="0" borderId="10" xfId="52" applyNumberFormat="1" applyFont="1" applyFill="1" applyBorder="1" applyAlignment="1" applyProtection="1">
      <alignment horizontal="center" vertical="center"/>
      <protection/>
    </xf>
    <xf numFmtId="168" fontId="21" fillId="0" borderId="13" xfId="52" applyNumberFormat="1" applyFont="1" applyFill="1" applyBorder="1" applyAlignment="1" applyProtection="1">
      <alignment horizontal="center" vertical="center"/>
      <protection/>
    </xf>
    <xf numFmtId="168" fontId="16" fillId="0" borderId="10" xfId="52" applyNumberFormat="1" applyFont="1" applyFill="1" applyBorder="1" applyAlignment="1" applyProtection="1">
      <alignment horizontal="justify" vertical="center"/>
      <protection locked="0"/>
    </xf>
    <xf numFmtId="0" fontId="24" fillId="0" borderId="0" xfId="52" applyNumberFormat="1" applyFont="1" applyFill="1" applyBorder="1">
      <alignment/>
      <protection/>
    </xf>
    <xf numFmtId="169" fontId="24" fillId="0" borderId="0" xfId="52" applyNumberFormat="1" applyFont="1" applyFill="1" applyBorder="1">
      <alignment/>
      <protection/>
    </xf>
    <xf numFmtId="0" fontId="24" fillId="0" borderId="0" xfId="52" applyFont="1" applyFill="1" applyBorder="1">
      <alignment/>
      <protection/>
    </xf>
    <xf numFmtId="171" fontId="25" fillId="0" borderId="0" xfId="52" applyNumberFormat="1" applyFont="1" applyFill="1" applyBorder="1" applyAlignment="1" applyProtection="1">
      <alignment horizontal="justify" vertical="center"/>
      <protection locked="0"/>
    </xf>
    <xf numFmtId="0" fontId="25" fillId="0" borderId="0" xfId="52" applyFont="1" applyFill="1" applyBorder="1">
      <alignment/>
      <protection/>
    </xf>
    <xf numFmtId="0" fontId="21" fillId="0" borderId="10" xfId="52" applyFont="1" applyFill="1" applyBorder="1" applyAlignment="1" applyProtection="1">
      <alignment horizontal="center" vertical="center"/>
      <protection/>
    </xf>
    <xf numFmtId="17" fontId="31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10" xfId="52" applyNumberFormat="1" applyFont="1" applyFill="1" applyBorder="1" applyAlignment="1" applyProtection="1">
      <alignment horizontal="center" vertical="center"/>
      <protection/>
    </xf>
    <xf numFmtId="0" fontId="31" fillId="0" borderId="10" xfId="52" applyFont="1" applyFill="1" applyBorder="1" applyAlignment="1" applyProtection="1">
      <alignment horizontal="center" vertical="center" wrapText="1"/>
      <protection/>
    </xf>
    <xf numFmtId="0" fontId="21" fillId="0" borderId="14" xfId="52" applyFont="1" applyBorder="1" applyAlignment="1" applyProtection="1">
      <alignment horizontal="center" vertical="center"/>
      <protection/>
    </xf>
    <xf numFmtId="165" fontId="19" fillId="0" borderId="10" xfId="52" applyNumberFormat="1" applyFont="1" applyBorder="1" applyAlignment="1" applyProtection="1">
      <alignment horizontal="center" vertical="center"/>
      <protection/>
    </xf>
    <xf numFmtId="168" fontId="19" fillId="0" borderId="13" xfId="52" applyNumberFormat="1" applyFont="1" applyBorder="1" applyAlignment="1" applyProtection="1">
      <alignment horizontal="center" vertical="center"/>
      <protection/>
    </xf>
    <xf numFmtId="2" fontId="19" fillId="0" borderId="10" xfId="52" applyNumberFormat="1" applyFont="1" applyBorder="1" applyAlignment="1" applyProtection="1">
      <alignment horizontal="center" vertical="center"/>
      <protection locked="0"/>
    </xf>
    <xf numFmtId="2" fontId="24" fillId="0" borderId="0" xfId="52" applyNumberFormat="1" applyFont="1" applyBorder="1" applyAlignment="1" applyProtection="1">
      <alignment horizontal="center" vertical="center"/>
      <protection locked="0"/>
    </xf>
    <xf numFmtId="0" fontId="27" fillId="0" borderId="0" xfId="52" applyFont="1">
      <alignment/>
      <protection/>
    </xf>
    <xf numFmtId="0" fontId="14" fillId="0" borderId="0" xfId="52" applyFont="1">
      <alignment/>
      <protection/>
    </xf>
    <xf numFmtId="0" fontId="21" fillId="0" borderId="0" xfId="52" applyFont="1" applyBorder="1" applyAlignment="1" applyProtection="1">
      <alignment horizontal="left" vertical="top" wrapText="1"/>
      <protection/>
    </xf>
    <xf numFmtId="0" fontId="4" fillId="0" borderId="0" xfId="52" applyFont="1">
      <alignment/>
      <protection/>
    </xf>
    <xf numFmtId="169" fontId="32" fillId="0" borderId="0" xfId="52" applyNumberFormat="1" applyFont="1">
      <alignment/>
      <protection/>
    </xf>
    <xf numFmtId="0" fontId="16" fillId="0" borderId="0" xfId="52" applyFont="1" applyProtection="1">
      <alignment/>
      <protection/>
    </xf>
    <xf numFmtId="165" fontId="29" fillId="0" borderId="0" xfId="52" applyNumberFormat="1" applyFont="1">
      <alignment/>
      <protection/>
    </xf>
    <xf numFmtId="0" fontId="5" fillId="33" borderId="0" xfId="52" applyFont="1" applyFill="1" applyBorder="1" applyProtection="1">
      <alignment/>
      <protection/>
    </xf>
    <xf numFmtId="0" fontId="4" fillId="33" borderId="0" xfId="52" applyFill="1" applyBorder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4" fillId="34" borderId="0" xfId="52" applyFill="1" applyProtection="1">
      <alignment/>
      <protection locked="0"/>
    </xf>
    <xf numFmtId="0" fontId="4" fillId="34" borderId="0" xfId="52" applyFill="1" applyAlignment="1" applyProtection="1">
      <alignment horizontal="center" vertical="center"/>
      <protection locked="0"/>
    </xf>
    <xf numFmtId="0" fontId="4" fillId="33" borderId="15" xfId="52" applyFill="1" applyBorder="1" applyProtection="1">
      <alignment/>
      <protection locked="0"/>
    </xf>
    <xf numFmtId="167" fontId="4" fillId="33" borderId="0" xfId="52" applyNumberFormat="1" applyFill="1" applyBorder="1" applyProtection="1">
      <alignment/>
      <protection locked="0"/>
    </xf>
    <xf numFmtId="1" fontId="4" fillId="33" borderId="0" xfId="52" applyNumberFormat="1" applyFill="1" applyBorder="1" applyAlignment="1" applyProtection="1">
      <alignment horizontal="center"/>
      <protection locked="0"/>
    </xf>
    <xf numFmtId="170" fontId="4" fillId="33" borderId="0" xfId="52" applyNumberFormat="1" applyFill="1" applyBorder="1" applyProtection="1">
      <alignment/>
      <protection locked="0"/>
    </xf>
    <xf numFmtId="0" fontId="4" fillId="33" borderId="16" xfId="52" applyFill="1" applyBorder="1" applyProtection="1">
      <alignment/>
      <protection locked="0"/>
    </xf>
    <xf numFmtId="0" fontId="7" fillId="33" borderId="0" xfId="52" applyFont="1" applyFill="1" applyBorder="1" applyProtection="1">
      <alignment/>
      <protection locked="0"/>
    </xf>
    <xf numFmtId="0" fontId="4" fillId="33" borderId="0" xfId="52" applyNumberFormat="1" applyFill="1" applyBorder="1" applyProtection="1">
      <alignment/>
      <protection locked="0"/>
    </xf>
    <xf numFmtId="0" fontId="3" fillId="33" borderId="0" xfId="52" applyFont="1" applyFill="1" applyBorder="1" applyProtection="1">
      <alignment/>
      <protection locked="0"/>
    </xf>
    <xf numFmtId="0" fontId="4" fillId="33" borderId="17" xfId="52" applyFill="1" applyBorder="1" applyProtection="1">
      <alignment/>
      <protection locked="0"/>
    </xf>
    <xf numFmtId="0" fontId="4" fillId="33" borderId="18" xfId="52" applyFill="1" applyBorder="1" applyProtection="1">
      <alignment/>
      <protection locked="0"/>
    </xf>
    <xf numFmtId="0" fontId="11" fillId="33" borderId="0" xfId="52" applyFont="1" applyFill="1" applyBorder="1" applyProtection="1">
      <alignment/>
      <protection locked="0"/>
    </xf>
    <xf numFmtId="0" fontId="4" fillId="33" borderId="19" xfId="52" applyFill="1" applyBorder="1" applyProtection="1">
      <alignment/>
      <protection locked="0"/>
    </xf>
    <xf numFmtId="0" fontId="4" fillId="33" borderId="20" xfId="52" applyFill="1" applyBorder="1" applyProtection="1">
      <alignment/>
      <protection locked="0"/>
    </xf>
    <xf numFmtId="0" fontId="12" fillId="33" borderId="0" xfId="52" applyFont="1" applyFill="1" applyBorder="1" applyProtection="1">
      <alignment/>
      <protection locked="0"/>
    </xf>
    <xf numFmtId="0" fontId="4" fillId="33" borderId="21" xfId="52" applyFill="1" applyBorder="1" applyProtection="1">
      <alignment/>
      <protection locked="0"/>
    </xf>
    <xf numFmtId="0" fontId="4" fillId="33" borderId="22" xfId="52" applyFill="1" applyBorder="1" applyProtection="1">
      <alignment/>
      <protection locked="0"/>
    </xf>
    <xf numFmtId="1" fontId="4" fillId="33" borderId="22" xfId="52" applyNumberFormat="1" applyFill="1" applyBorder="1" applyAlignment="1" applyProtection="1">
      <alignment horizontal="center"/>
      <protection locked="0"/>
    </xf>
    <xf numFmtId="0" fontId="4" fillId="33" borderId="23" xfId="52" applyFill="1" applyBorder="1" applyProtection="1">
      <alignment/>
      <protection locked="0"/>
    </xf>
    <xf numFmtId="1" fontId="4" fillId="34" borderId="0" xfId="52" applyNumberFormat="1" applyFill="1" applyAlignment="1" applyProtection="1">
      <alignment horizontal="center"/>
      <protection locked="0"/>
    </xf>
    <xf numFmtId="170" fontId="4" fillId="34" borderId="0" xfId="52" applyNumberFormat="1" applyFill="1" applyProtection="1">
      <alignment/>
      <protection locked="0"/>
    </xf>
    <xf numFmtId="0" fontId="11" fillId="34" borderId="0" xfId="52" applyFont="1" applyFill="1" applyProtection="1">
      <alignment/>
      <protection locked="0"/>
    </xf>
    <xf numFmtId="0" fontId="4" fillId="34" borderId="0" xfId="52" applyFont="1" applyFill="1" applyProtection="1">
      <alignment/>
      <protection locked="0"/>
    </xf>
    <xf numFmtId="1" fontId="4" fillId="34" borderId="0" xfId="52" applyNumberFormat="1" applyFill="1" applyProtection="1">
      <alignment/>
      <protection locked="0"/>
    </xf>
    <xf numFmtId="165" fontId="30" fillId="0" borderId="0" xfId="52" applyNumberFormat="1" applyFont="1">
      <alignment/>
      <protection/>
    </xf>
    <xf numFmtId="3" fontId="4" fillId="0" borderId="0" xfId="52" applyNumberFormat="1">
      <alignment/>
      <protection/>
    </xf>
    <xf numFmtId="168" fontId="23" fillId="0" borderId="11" xfId="52" applyNumberFormat="1" applyFont="1" applyBorder="1" applyAlignment="1" applyProtection="1">
      <alignment horizontal="center" vertical="center" wrapText="1"/>
      <protection/>
    </xf>
    <xf numFmtId="0" fontId="35" fillId="33" borderId="16" xfId="52" applyFont="1" applyFill="1" applyBorder="1" applyAlignment="1" applyProtection="1">
      <alignment horizontal="center" wrapText="1"/>
      <protection locked="0"/>
    </xf>
    <xf numFmtId="0" fontId="4" fillId="33" borderId="0" xfId="52" applyFont="1" applyFill="1" applyBorder="1" applyProtection="1">
      <alignment/>
      <protection/>
    </xf>
    <xf numFmtId="0" fontId="12" fillId="33" borderId="0" xfId="52" applyFont="1" applyFill="1" applyBorder="1" applyProtection="1">
      <alignment/>
      <protection/>
    </xf>
    <xf numFmtId="0" fontId="37" fillId="33" borderId="24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center"/>
      <protection/>
    </xf>
    <xf numFmtId="3" fontId="8" fillId="0" borderId="25" xfId="52" applyNumberFormat="1" applyFont="1" applyFill="1" applyBorder="1" applyAlignment="1" applyProtection="1">
      <alignment horizontal="center"/>
      <protection/>
    </xf>
    <xf numFmtId="0" fontId="8" fillId="0" borderId="26" xfId="52" applyFont="1" applyFill="1" applyBorder="1" applyAlignment="1" applyProtection="1">
      <alignment horizontal="center"/>
      <protection/>
    </xf>
    <xf numFmtId="0" fontId="8" fillId="0" borderId="27" xfId="52" applyFont="1" applyFill="1" applyBorder="1" applyAlignment="1" applyProtection="1">
      <alignment horizontal="center"/>
      <protection/>
    </xf>
    <xf numFmtId="0" fontId="33" fillId="33" borderId="28" xfId="52" applyFont="1" applyFill="1" applyBorder="1" applyAlignment="1" applyProtection="1">
      <alignment horizontal="center" wrapText="1"/>
      <protection locked="0"/>
    </xf>
    <xf numFmtId="0" fontId="34" fillId="0" borderId="29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6" fillId="0" borderId="19" xfId="52" applyFont="1" applyFill="1" applyBorder="1" applyAlignment="1" applyProtection="1">
      <alignment horizontal="left"/>
      <protection locked="0"/>
    </xf>
    <xf numFmtId="0" fontId="6" fillId="0" borderId="17" xfId="52" applyFont="1" applyFill="1" applyBorder="1" applyAlignment="1" applyProtection="1">
      <alignment horizontal="left"/>
      <protection locked="0"/>
    </xf>
    <xf numFmtId="169" fontId="9" fillId="33" borderId="0" xfId="52" applyNumberFormat="1" applyFont="1" applyFill="1" applyBorder="1" applyAlignment="1" applyProtection="1">
      <alignment horizontal="center"/>
      <protection/>
    </xf>
    <xf numFmtId="0" fontId="2" fillId="33" borderId="31" xfId="52" applyFont="1" applyFill="1" applyBorder="1" applyAlignment="1" applyProtection="1">
      <alignment horizontal="center" vertical="center"/>
      <protection locked="0"/>
    </xf>
    <xf numFmtId="0" fontId="2" fillId="33" borderId="32" xfId="52" applyFont="1" applyFill="1" applyBorder="1" applyAlignment="1" applyProtection="1">
      <alignment horizontal="center" vertical="center"/>
      <protection locked="0"/>
    </xf>
    <xf numFmtId="4" fontId="10" fillId="33" borderId="0" xfId="52" applyNumberFormat="1" applyFont="1" applyFill="1" applyBorder="1" applyAlignment="1" applyProtection="1">
      <alignment horizontal="center"/>
      <protection/>
    </xf>
    <xf numFmtId="164" fontId="8" fillId="0" borderId="25" xfId="56" applyNumberFormat="1" applyFont="1" applyFill="1" applyBorder="1" applyAlignment="1" applyProtection="1">
      <alignment horizontal="center" vertical="center"/>
      <protection/>
    </xf>
    <xf numFmtId="164" fontId="8" fillId="0" borderId="26" xfId="56" applyNumberFormat="1" applyFont="1" applyFill="1" applyBorder="1" applyAlignment="1" applyProtection="1">
      <alignment horizontal="center" vertical="center"/>
      <protection/>
    </xf>
    <xf numFmtId="164" fontId="8" fillId="0" borderId="27" xfId="56" applyNumberFormat="1" applyFont="1" applyFill="1" applyBorder="1" applyAlignment="1" applyProtection="1">
      <alignment horizontal="center" vertical="center"/>
      <protection/>
    </xf>
    <xf numFmtId="165" fontId="8" fillId="0" borderId="25" xfId="52" applyNumberFormat="1" applyFont="1" applyFill="1" applyBorder="1" applyAlignment="1" applyProtection="1">
      <alignment horizontal="center"/>
      <protection/>
    </xf>
    <xf numFmtId="165" fontId="8" fillId="0" borderId="26" xfId="52" applyNumberFormat="1" applyFont="1" applyFill="1" applyBorder="1" applyAlignment="1" applyProtection="1">
      <alignment horizontal="center"/>
      <protection/>
    </xf>
    <xf numFmtId="165" fontId="8" fillId="0" borderId="27" xfId="52" applyNumberFormat="1" applyFont="1" applyFill="1" applyBorder="1" applyAlignment="1" applyProtection="1">
      <alignment horizontal="center"/>
      <protection/>
    </xf>
    <xf numFmtId="0" fontId="15" fillId="0" borderId="0" xfId="52" applyFont="1" applyAlignment="1">
      <alignment horizontal="center"/>
      <protection/>
    </xf>
    <xf numFmtId="0" fontId="24" fillId="0" borderId="0" xfId="52" applyFont="1" applyBorder="1" applyAlignment="1">
      <alignment horizontal="center" vertical="center"/>
      <protection/>
    </xf>
    <xf numFmtId="0" fontId="22" fillId="0" borderId="31" xfId="52" applyFont="1" applyBorder="1" applyAlignment="1" applyProtection="1">
      <alignment horizontal="center" vertical="center" wrapText="1"/>
      <protection/>
    </xf>
    <xf numFmtId="0" fontId="22" fillId="0" borderId="17" xfId="52" applyFont="1" applyBorder="1" applyAlignment="1" applyProtection="1">
      <alignment horizontal="center" vertical="center" wrapText="1"/>
      <protection/>
    </xf>
    <xf numFmtId="0" fontId="22" fillId="0" borderId="18" xfId="52" applyFont="1" applyBorder="1" applyAlignment="1" applyProtection="1">
      <alignment horizontal="center" vertical="center" wrapText="1"/>
      <protection/>
    </xf>
    <xf numFmtId="0" fontId="22" fillId="0" borderId="32" xfId="52" applyFont="1" applyBorder="1" applyAlignment="1" applyProtection="1">
      <alignment horizontal="center" vertical="center" wrapText="1"/>
      <protection/>
    </xf>
    <xf numFmtId="0" fontId="22" fillId="0" borderId="19" xfId="52" applyFont="1" applyBorder="1" applyAlignment="1" applyProtection="1">
      <alignment horizontal="center" vertical="center" wrapText="1"/>
      <protection/>
    </xf>
    <xf numFmtId="0" fontId="22" fillId="0" borderId="20" xfId="52" applyFont="1" applyBorder="1" applyAlignment="1" applyProtection="1">
      <alignment horizontal="center" vertical="center" wrapText="1"/>
      <protection/>
    </xf>
    <xf numFmtId="0" fontId="22" fillId="0" borderId="14" xfId="52" applyFont="1" applyBorder="1" applyAlignment="1" applyProtection="1">
      <alignment horizontal="center" vertical="center" wrapText="1"/>
      <protection/>
    </xf>
    <xf numFmtId="0" fontId="22" fillId="0" borderId="33" xfId="52" applyFont="1" applyBorder="1" applyAlignment="1" applyProtection="1">
      <alignment horizontal="center" vertical="center" wrapText="1"/>
      <protection/>
    </xf>
    <xf numFmtId="0" fontId="22" fillId="0" borderId="12" xfId="52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right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172" fontId="20" fillId="0" borderId="0" xfId="52" applyNumberFormat="1" applyFont="1" applyAlignment="1">
      <alignment horizontal="center" vertical="center" wrapText="1"/>
      <protection/>
    </xf>
    <xf numFmtId="0" fontId="16" fillId="0" borderId="0" xfId="52" applyFont="1" applyAlignment="1" applyProtection="1">
      <alignment horizontal="center"/>
      <protection/>
    </xf>
    <xf numFmtId="0" fontId="19" fillId="0" borderId="0" xfId="52" applyFont="1" applyAlignment="1">
      <alignment horizontal="right" vertical="center" wrapText="1"/>
      <protection/>
    </xf>
    <xf numFmtId="0" fontId="19" fillId="0" borderId="13" xfId="52" applyFont="1" applyBorder="1" applyAlignment="1" applyProtection="1">
      <alignment horizontal="center" vertical="center" wrapText="1"/>
      <protection/>
    </xf>
    <xf numFmtId="0" fontId="19" fillId="0" borderId="34" xfId="52" applyFont="1" applyBorder="1" applyAlignment="1" applyProtection="1">
      <alignment horizontal="center" vertical="center" wrapText="1"/>
      <protection/>
    </xf>
    <xf numFmtId="0" fontId="19" fillId="0" borderId="35" xfId="52" applyFont="1" applyBorder="1" applyAlignment="1" applyProtection="1">
      <alignment horizontal="center" vertical="center" wrapText="1"/>
      <protection/>
    </xf>
    <xf numFmtId="0" fontId="19" fillId="0" borderId="13" xfId="52" applyFont="1" applyBorder="1" applyAlignment="1" applyProtection="1">
      <alignment horizontal="center" vertical="center"/>
      <protection/>
    </xf>
    <xf numFmtId="0" fontId="19" fillId="0" borderId="34" xfId="52" applyFont="1" applyBorder="1" applyAlignment="1" applyProtection="1">
      <alignment horizontal="center" vertical="center"/>
      <protection/>
    </xf>
    <xf numFmtId="0" fontId="19" fillId="0" borderId="35" xfId="52" applyFont="1" applyBorder="1" applyAlignment="1" applyProtection="1">
      <alignment horizontal="center" vertical="center"/>
      <protection/>
    </xf>
    <xf numFmtId="0" fontId="19" fillId="0" borderId="10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6" fillId="0" borderId="0" xfId="52" applyFont="1" applyAlignment="1">
      <alignment horizontal="center" vertical="center" wrapText="1"/>
      <protection/>
    </xf>
    <xf numFmtId="0" fontId="21" fillId="0" borderId="17" xfId="52" applyFont="1" applyBorder="1" applyAlignment="1" applyProtection="1">
      <alignment horizontal="left" vertical="top" wrapText="1"/>
      <protection/>
    </xf>
    <xf numFmtId="0" fontId="22" fillId="0" borderId="10" xfId="52" applyFont="1" applyBorder="1" applyAlignment="1" applyProtection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Ф_расчет (АИЖК)new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showGridLines="0" tabSelected="1" zoomScale="80" zoomScaleNormal="80" zoomScalePageLayoutView="0" workbookViewId="0" topLeftCell="A1">
      <selection activeCell="E6" sqref="E6:G8"/>
    </sheetView>
  </sheetViews>
  <sheetFormatPr defaultColWidth="8.00390625" defaultRowHeight="12.75"/>
  <cols>
    <col min="1" max="1" width="3.00390625" style="71" customWidth="1"/>
    <col min="2" max="2" width="18.28125" style="71" customWidth="1"/>
    <col min="3" max="3" width="18.00390625" style="71" customWidth="1"/>
    <col min="4" max="4" width="11.57421875" style="71" customWidth="1"/>
    <col min="5" max="5" width="17.28125" style="71" customWidth="1"/>
    <col min="6" max="6" width="16.421875" style="71" customWidth="1"/>
    <col min="7" max="7" width="39.140625" style="71" customWidth="1"/>
    <col min="8" max="8" width="8.00390625" style="71" hidden="1" customWidth="1"/>
    <col min="9" max="10" width="8.57421875" style="71" hidden="1" customWidth="1"/>
    <col min="11" max="11" width="13.140625" style="71" hidden="1" customWidth="1"/>
    <col min="12" max="13" width="8.00390625" style="71" hidden="1" customWidth="1"/>
    <col min="14" max="14" width="28.00390625" style="71" customWidth="1"/>
    <col min="15" max="16384" width="8.00390625" style="71" customWidth="1"/>
  </cols>
  <sheetData>
    <row r="1" spans="2:13" ht="24" customHeight="1" thickBot="1">
      <c r="B1" s="72"/>
      <c r="C1" s="72"/>
      <c r="D1" s="72"/>
      <c r="E1" s="72"/>
      <c r="F1" s="72"/>
      <c r="G1" s="72"/>
      <c r="H1" s="72" t="s">
        <v>0</v>
      </c>
      <c r="I1" s="72" t="s">
        <v>1</v>
      </c>
      <c r="J1" s="72"/>
      <c r="K1" s="72" t="s">
        <v>2</v>
      </c>
      <c r="L1" s="72" t="s">
        <v>3</v>
      </c>
      <c r="M1" s="72" t="s">
        <v>4</v>
      </c>
    </row>
    <row r="2" spans="1:14" ht="69.75" customHeight="1">
      <c r="A2" s="107" t="str">
        <f>IF('Информационный расчет'!K13&gt;0,"НЕВЕРНЫЕ ПАРАМЕТРЫ ДЛЯ РАСЧЕТА! ИЗМЕНИТЕ ПАРАМЕТРЫ!","РАСЧЕТ КОРРЕКТНЫЙ ")</f>
        <v>РАСЧЕТ КОРРЕКТНЫЙ 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14" ht="20.25">
      <c r="A3" s="73"/>
      <c r="B3" s="68" t="s">
        <v>5</v>
      </c>
      <c r="C3" s="110"/>
      <c r="D3" s="110"/>
      <c r="E3" s="110"/>
      <c r="F3" s="110"/>
      <c r="G3" s="110"/>
      <c r="H3" s="1">
        <v>2007</v>
      </c>
      <c r="I3" s="74">
        <v>1</v>
      </c>
      <c r="J3" s="75">
        <v>1</v>
      </c>
      <c r="K3" s="76">
        <v>39083</v>
      </c>
      <c r="L3" s="1">
        <v>2007</v>
      </c>
      <c r="M3" s="1">
        <f aca="true" t="shared" si="0" ref="M3:M44">K4-K3</f>
        <v>365</v>
      </c>
      <c r="N3" s="77"/>
    </row>
    <row r="4" spans="1:14" ht="20.25">
      <c r="A4" s="73"/>
      <c r="B4" s="68" t="s">
        <v>6</v>
      </c>
      <c r="C4" s="111"/>
      <c r="D4" s="111"/>
      <c r="E4" s="111"/>
      <c r="F4" s="111"/>
      <c r="G4" s="111"/>
      <c r="H4" s="1">
        <v>2008</v>
      </c>
      <c r="I4" s="74">
        <v>32</v>
      </c>
      <c r="J4" s="75">
        <f aca="true" t="shared" si="1" ref="J4:J30">J3+1</f>
        <v>2</v>
      </c>
      <c r="K4" s="76">
        <v>39448</v>
      </c>
      <c r="L4" s="1">
        <v>2008</v>
      </c>
      <c r="M4" s="78">
        <f t="shared" si="0"/>
        <v>366</v>
      </c>
      <c r="N4" s="77"/>
    </row>
    <row r="5" spans="1:14" ht="25.5">
      <c r="A5" s="73"/>
      <c r="B5" s="103" t="s">
        <v>7</v>
      </c>
      <c r="C5" s="103"/>
      <c r="D5" s="103"/>
      <c r="E5" s="103"/>
      <c r="F5" s="103"/>
      <c r="G5" s="103"/>
      <c r="H5" s="1">
        <v>2009</v>
      </c>
      <c r="I5" s="74">
        <v>61</v>
      </c>
      <c r="J5" s="75">
        <f t="shared" si="1"/>
        <v>3</v>
      </c>
      <c r="K5" s="76">
        <v>39814</v>
      </c>
      <c r="L5" s="1">
        <v>2009</v>
      </c>
      <c r="M5" s="1">
        <f t="shared" si="0"/>
        <v>365</v>
      </c>
      <c r="N5" s="77"/>
    </row>
    <row r="6" spans="1:14" ht="18" customHeight="1">
      <c r="A6" s="73"/>
      <c r="B6" s="70" t="s">
        <v>8</v>
      </c>
      <c r="C6" s="1">
        <f>H15+2006</f>
        <v>2012</v>
      </c>
      <c r="D6" s="1"/>
      <c r="E6" s="112">
        <f>DATE(C6,C7,C8)</f>
        <v>40975</v>
      </c>
      <c r="F6" s="112"/>
      <c r="G6" s="112"/>
      <c r="H6" s="1">
        <v>2010</v>
      </c>
      <c r="I6" s="74">
        <v>92</v>
      </c>
      <c r="J6" s="75">
        <f t="shared" si="1"/>
        <v>4</v>
      </c>
      <c r="K6" s="76">
        <v>40179</v>
      </c>
      <c r="L6" s="1">
        <v>2010</v>
      </c>
      <c r="M6" s="1">
        <f t="shared" si="0"/>
        <v>365</v>
      </c>
      <c r="N6" s="77"/>
    </row>
    <row r="7" spans="1:14" ht="15" customHeight="1">
      <c r="A7" s="73"/>
      <c r="B7" s="70" t="s">
        <v>9</v>
      </c>
      <c r="C7" s="79">
        <f>I15</f>
        <v>3</v>
      </c>
      <c r="D7" s="74"/>
      <c r="E7" s="112"/>
      <c r="F7" s="112"/>
      <c r="G7" s="112"/>
      <c r="H7" s="1">
        <v>2011</v>
      </c>
      <c r="I7" s="74">
        <v>122</v>
      </c>
      <c r="J7" s="75">
        <f t="shared" si="1"/>
        <v>5</v>
      </c>
      <c r="K7" s="76">
        <v>40544</v>
      </c>
      <c r="L7" s="1">
        <v>2011</v>
      </c>
      <c r="M7" s="1">
        <f t="shared" si="0"/>
        <v>365</v>
      </c>
      <c r="N7" s="77"/>
    </row>
    <row r="8" spans="1:14" ht="16.5" customHeight="1">
      <c r="A8" s="73"/>
      <c r="B8" s="70" t="s">
        <v>10</v>
      </c>
      <c r="C8" s="1">
        <v>7</v>
      </c>
      <c r="D8" s="1"/>
      <c r="E8" s="112"/>
      <c r="F8" s="112"/>
      <c r="G8" s="112"/>
      <c r="H8" s="1">
        <v>2012</v>
      </c>
      <c r="I8" s="74">
        <v>153</v>
      </c>
      <c r="J8" s="75">
        <f t="shared" si="1"/>
        <v>6</v>
      </c>
      <c r="K8" s="76">
        <v>40909</v>
      </c>
      <c r="L8" s="1">
        <v>2012</v>
      </c>
      <c r="M8" s="78">
        <f t="shared" si="0"/>
        <v>366</v>
      </c>
      <c r="N8" s="77"/>
    </row>
    <row r="9" spans="1:14" ht="54.75" customHeight="1" thickBot="1">
      <c r="A9" s="73"/>
      <c r="B9" s="103" t="s">
        <v>11</v>
      </c>
      <c r="C9" s="103"/>
      <c r="D9" s="103"/>
      <c r="E9" s="103"/>
      <c r="F9" s="103"/>
      <c r="G9" s="103"/>
      <c r="H9" s="1">
        <v>2013</v>
      </c>
      <c r="I9" s="74">
        <v>183</v>
      </c>
      <c r="J9" s="75">
        <f t="shared" si="1"/>
        <v>7</v>
      </c>
      <c r="K9" s="76">
        <v>41275</v>
      </c>
      <c r="L9" s="1">
        <v>2013</v>
      </c>
      <c r="M9" s="80">
        <f t="shared" si="0"/>
        <v>365</v>
      </c>
      <c r="N9" s="99" t="s">
        <v>63</v>
      </c>
    </row>
    <row r="10" spans="1:14" ht="28.5" thickBot="1">
      <c r="A10" s="73"/>
      <c r="B10" s="104">
        <v>200</v>
      </c>
      <c r="C10" s="105"/>
      <c r="D10" s="105"/>
      <c r="E10" s="105"/>
      <c r="F10" s="105"/>
      <c r="G10" s="106"/>
      <c r="H10" s="1">
        <v>2014</v>
      </c>
      <c r="I10" s="74">
        <v>214</v>
      </c>
      <c r="J10" s="75">
        <f t="shared" si="1"/>
        <v>8</v>
      </c>
      <c r="K10" s="76">
        <v>41640</v>
      </c>
      <c r="L10" s="1">
        <v>2014</v>
      </c>
      <c r="M10" s="80">
        <f t="shared" si="0"/>
        <v>365</v>
      </c>
      <c r="N10" s="102">
        <f>IF(FLOOR((1-LN((1-365/31/12))/LN((1+B14/12))),12)&gt;360,360,FLOOR((1-LN((1-365/31/12))/LN((1+B14/12))),12))</f>
        <v>360</v>
      </c>
    </row>
    <row r="11" spans="1:14" ht="26.25" thickBot="1">
      <c r="A11" s="73"/>
      <c r="B11" s="103" t="s">
        <v>12</v>
      </c>
      <c r="C11" s="103"/>
      <c r="D11" s="103"/>
      <c r="E11" s="103"/>
      <c r="F11" s="103"/>
      <c r="G11" s="103"/>
      <c r="H11" s="1">
        <v>2015</v>
      </c>
      <c r="I11" s="74">
        <v>245</v>
      </c>
      <c r="J11" s="75">
        <f t="shared" si="1"/>
        <v>9</v>
      </c>
      <c r="K11" s="76">
        <v>42005</v>
      </c>
      <c r="L11" s="1">
        <v>2015</v>
      </c>
      <c r="M11" s="1">
        <f t="shared" si="0"/>
        <v>365</v>
      </c>
      <c r="N11" s="77"/>
    </row>
    <row r="12" spans="1:14" ht="26.25" thickBot="1">
      <c r="A12" s="73"/>
      <c r="B12" s="119">
        <v>2300000</v>
      </c>
      <c r="C12" s="120"/>
      <c r="D12" s="120"/>
      <c r="E12" s="120"/>
      <c r="F12" s="120"/>
      <c r="G12" s="121"/>
      <c r="H12" s="1">
        <v>2016</v>
      </c>
      <c r="I12" s="74">
        <v>275</v>
      </c>
      <c r="J12" s="75">
        <f t="shared" si="1"/>
        <v>10</v>
      </c>
      <c r="K12" s="76">
        <v>42370</v>
      </c>
      <c r="L12" s="1">
        <v>2016</v>
      </c>
      <c r="M12" s="78">
        <f t="shared" si="0"/>
        <v>366</v>
      </c>
      <c r="N12" s="77"/>
    </row>
    <row r="13" spans="1:14" ht="26.25" thickBot="1">
      <c r="A13" s="73"/>
      <c r="B13" s="103" t="s">
        <v>13</v>
      </c>
      <c r="C13" s="103"/>
      <c r="D13" s="103"/>
      <c r="E13" s="103"/>
      <c r="F13" s="103"/>
      <c r="G13" s="103"/>
      <c r="H13" s="1">
        <v>2017</v>
      </c>
      <c r="I13" s="74">
        <v>306</v>
      </c>
      <c r="J13" s="75">
        <f t="shared" si="1"/>
        <v>11</v>
      </c>
      <c r="K13" s="76">
        <v>42736</v>
      </c>
      <c r="L13" s="1">
        <v>2017</v>
      </c>
      <c r="M13" s="1">
        <f t="shared" si="0"/>
        <v>365</v>
      </c>
      <c r="N13" s="77"/>
    </row>
    <row r="14" spans="1:14" ht="26.25" thickBot="1">
      <c r="A14" s="73"/>
      <c r="B14" s="116">
        <v>0.1</v>
      </c>
      <c r="C14" s="117"/>
      <c r="D14" s="117"/>
      <c r="E14" s="117"/>
      <c r="F14" s="117"/>
      <c r="G14" s="118"/>
      <c r="H14" s="1">
        <v>2018</v>
      </c>
      <c r="I14" s="74">
        <v>336</v>
      </c>
      <c r="J14" s="75">
        <f t="shared" si="1"/>
        <v>12</v>
      </c>
      <c r="K14" s="76">
        <v>43101</v>
      </c>
      <c r="L14" s="1">
        <v>2018</v>
      </c>
      <c r="M14" s="1">
        <f t="shared" si="0"/>
        <v>365</v>
      </c>
      <c r="N14" s="77"/>
    </row>
    <row r="15" spans="1:14" ht="25.5">
      <c r="A15" s="73"/>
      <c r="B15" s="103" t="s">
        <v>14</v>
      </c>
      <c r="C15" s="103"/>
      <c r="D15" s="103"/>
      <c r="E15" s="103"/>
      <c r="F15" s="103"/>
      <c r="G15" s="103"/>
      <c r="H15" s="1">
        <v>6</v>
      </c>
      <c r="I15" s="1">
        <v>3</v>
      </c>
      <c r="J15" s="75">
        <f t="shared" si="1"/>
        <v>13</v>
      </c>
      <c r="K15" s="76">
        <v>43466</v>
      </c>
      <c r="L15" s="1">
        <v>2019</v>
      </c>
      <c r="M15" s="1">
        <f t="shared" si="0"/>
        <v>365</v>
      </c>
      <c r="N15" s="77"/>
    </row>
    <row r="16" spans="1:14" ht="25.5">
      <c r="A16" s="73"/>
      <c r="B16" s="115">
        <f>ROUND(B12*((B14/12)/(1-(1+(B14/12))^(-(B10-2)))),G22)</f>
        <v>23761</v>
      </c>
      <c r="C16" s="115"/>
      <c r="D16" s="115"/>
      <c r="E16" s="115"/>
      <c r="F16" s="115"/>
      <c r="G16" s="115"/>
      <c r="H16" s="1"/>
      <c r="I16" s="79">
        <f>DATE(C6,C7+1,1)-DATE(C6,C7,1)</f>
        <v>31</v>
      </c>
      <c r="J16" s="75">
        <f t="shared" si="1"/>
        <v>14</v>
      </c>
      <c r="K16" s="76">
        <v>43831</v>
      </c>
      <c r="L16" s="1">
        <v>2020</v>
      </c>
      <c r="M16" s="78">
        <f t="shared" si="0"/>
        <v>366</v>
      </c>
      <c r="N16" s="77"/>
    </row>
    <row r="17" spans="1:14" ht="11.25">
      <c r="A17" s="73"/>
      <c r="B17" s="1"/>
      <c r="C17" s="1"/>
      <c r="D17" s="1"/>
      <c r="E17" s="1"/>
      <c r="F17" s="1"/>
      <c r="G17" s="1"/>
      <c r="H17" s="1"/>
      <c r="I17" s="1"/>
      <c r="J17" s="75">
        <f t="shared" si="1"/>
        <v>15</v>
      </c>
      <c r="K17" s="76">
        <v>44197</v>
      </c>
      <c r="L17" s="1">
        <v>2021</v>
      </c>
      <c r="M17" s="1">
        <f t="shared" si="0"/>
        <v>365</v>
      </c>
      <c r="N17" s="77"/>
    </row>
    <row r="18" spans="1:14" ht="11.25">
      <c r="A18" s="73"/>
      <c r="B18" s="1"/>
      <c r="C18" s="1"/>
      <c r="D18" s="1"/>
      <c r="E18" s="1"/>
      <c r="F18" s="1"/>
      <c r="G18" s="1"/>
      <c r="H18" s="1"/>
      <c r="I18" s="1"/>
      <c r="J18" s="75">
        <f t="shared" si="1"/>
        <v>16</v>
      </c>
      <c r="K18" s="76">
        <v>44562</v>
      </c>
      <c r="L18" s="1">
        <v>2022</v>
      </c>
      <c r="M18" s="1">
        <f t="shared" si="0"/>
        <v>365</v>
      </c>
      <c r="N18" s="77"/>
    </row>
    <row r="19" spans="1:14" ht="11.25">
      <c r="A19" s="73"/>
      <c r="B19" s="1"/>
      <c r="C19" s="1"/>
      <c r="D19" s="1"/>
      <c r="E19" s="1"/>
      <c r="F19" s="1"/>
      <c r="G19" s="1"/>
      <c r="H19" s="1"/>
      <c r="I19" s="1"/>
      <c r="J19" s="75">
        <f t="shared" si="1"/>
        <v>17</v>
      </c>
      <c r="K19" s="76">
        <v>44927</v>
      </c>
      <c r="L19" s="1">
        <v>2023</v>
      </c>
      <c r="M19" s="1">
        <f t="shared" si="0"/>
        <v>365</v>
      </c>
      <c r="N19" s="77"/>
    </row>
    <row r="20" spans="1:14" ht="15.75" customHeight="1">
      <c r="A20" s="73"/>
      <c r="B20" s="113" t="s">
        <v>15</v>
      </c>
      <c r="C20" s="81"/>
      <c r="D20" s="81"/>
      <c r="E20" s="82"/>
      <c r="F20" s="1"/>
      <c r="G20" s="1"/>
      <c r="H20" s="1"/>
      <c r="I20" s="1"/>
      <c r="J20" s="75">
        <f t="shared" si="1"/>
        <v>18</v>
      </c>
      <c r="K20" s="76">
        <v>45292</v>
      </c>
      <c r="L20" s="1">
        <v>2024</v>
      </c>
      <c r="M20" s="83">
        <f t="shared" si="0"/>
        <v>366</v>
      </c>
      <c r="N20" s="77"/>
    </row>
    <row r="21" spans="1:14" ht="12">
      <c r="A21" s="73"/>
      <c r="B21" s="114"/>
      <c r="C21" s="84"/>
      <c r="D21" s="84"/>
      <c r="E21" s="85"/>
      <c r="F21" s="1"/>
      <c r="G21" s="86">
        <v>1</v>
      </c>
      <c r="H21" s="1"/>
      <c r="I21" s="1"/>
      <c r="J21" s="75">
        <f t="shared" si="1"/>
        <v>19</v>
      </c>
      <c r="K21" s="76">
        <v>45658</v>
      </c>
      <c r="L21" s="1">
        <v>2025</v>
      </c>
      <c r="M21" s="1">
        <f t="shared" si="0"/>
        <v>365</v>
      </c>
      <c r="N21" s="77"/>
    </row>
    <row r="22" spans="1:14" ht="11.25">
      <c r="A22" s="73"/>
      <c r="B22" s="1"/>
      <c r="C22" s="1"/>
      <c r="D22" s="1"/>
      <c r="E22" s="1"/>
      <c r="F22" s="1"/>
      <c r="G22" s="101">
        <f>IF(G21=2,2,0)</f>
        <v>0</v>
      </c>
      <c r="H22" s="1"/>
      <c r="I22" s="1"/>
      <c r="J22" s="75">
        <f t="shared" si="1"/>
        <v>20</v>
      </c>
      <c r="K22" s="76">
        <v>46023</v>
      </c>
      <c r="L22" s="1">
        <v>2026</v>
      </c>
      <c r="M22" s="1">
        <f t="shared" si="0"/>
        <v>365</v>
      </c>
      <c r="N22" s="77"/>
    </row>
    <row r="23" spans="1:14" ht="11.25">
      <c r="A23" s="73"/>
      <c r="B23" s="1"/>
      <c r="C23" s="1"/>
      <c r="D23" s="1"/>
      <c r="E23" s="1"/>
      <c r="F23" s="1"/>
      <c r="G23" s="1"/>
      <c r="H23" s="1"/>
      <c r="I23" s="1"/>
      <c r="J23" s="75">
        <f t="shared" si="1"/>
        <v>21</v>
      </c>
      <c r="K23" s="76">
        <v>46388</v>
      </c>
      <c r="L23" s="1">
        <v>2027</v>
      </c>
      <c r="M23" s="1">
        <f t="shared" si="0"/>
        <v>365</v>
      </c>
      <c r="N23" s="77"/>
    </row>
    <row r="24" spans="1:14" ht="11.25">
      <c r="A24" s="73"/>
      <c r="B24" s="1"/>
      <c r="C24" s="1"/>
      <c r="D24" s="1"/>
      <c r="E24" s="1"/>
      <c r="F24" s="1"/>
      <c r="G24" s="1"/>
      <c r="H24" s="1"/>
      <c r="I24" s="1"/>
      <c r="J24" s="75">
        <f t="shared" si="1"/>
        <v>22</v>
      </c>
      <c r="K24" s="76">
        <v>46753</v>
      </c>
      <c r="L24" s="1">
        <v>2028</v>
      </c>
      <c r="M24" s="83">
        <f t="shared" si="0"/>
        <v>366</v>
      </c>
      <c r="N24" s="77"/>
    </row>
    <row r="25" spans="1:14" ht="11.25">
      <c r="A25" s="73"/>
      <c r="B25" s="100" t="s">
        <v>64</v>
      </c>
      <c r="C25" s="1"/>
      <c r="D25" s="1"/>
      <c r="E25" s="1"/>
      <c r="F25" s="1"/>
      <c r="G25" s="69" t="s">
        <v>16</v>
      </c>
      <c r="H25" s="1"/>
      <c r="I25" s="1"/>
      <c r="J25" s="75">
        <f t="shared" si="1"/>
        <v>23</v>
      </c>
      <c r="K25" s="76">
        <v>47119</v>
      </c>
      <c r="L25" s="1">
        <v>2029</v>
      </c>
      <c r="M25" s="1">
        <f t="shared" si="0"/>
        <v>365</v>
      </c>
      <c r="N25" s="77"/>
    </row>
    <row r="26" spans="1:14" ht="12" thickBot="1">
      <c r="A26" s="87"/>
      <c r="B26" s="88"/>
      <c r="C26" s="88"/>
      <c r="D26" s="88"/>
      <c r="E26" s="88"/>
      <c r="F26" s="88"/>
      <c r="G26" s="88"/>
      <c r="H26" s="88"/>
      <c r="I26" s="88"/>
      <c r="J26" s="89">
        <f t="shared" si="1"/>
        <v>24</v>
      </c>
      <c r="K26" s="76">
        <v>47484</v>
      </c>
      <c r="L26" s="1">
        <v>2030</v>
      </c>
      <c r="M26" s="88">
        <f t="shared" si="0"/>
        <v>365</v>
      </c>
      <c r="N26" s="90"/>
    </row>
    <row r="27" spans="10:13" ht="11.25">
      <c r="J27" s="91">
        <f t="shared" si="1"/>
        <v>25</v>
      </c>
      <c r="K27" s="76">
        <v>47849</v>
      </c>
      <c r="L27" s="1">
        <v>2031</v>
      </c>
      <c r="M27" s="71">
        <f t="shared" si="0"/>
        <v>365</v>
      </c>
    </row>
    <row r="28" spans="10:13" ht="11.25">
      <c r="J28" s="91">
        <f t="shared" si="1"/>
        <v>26</v>
      </c>
      <c r="K28" s="76">
        <v>48214</v>
      </c>
      <c r="L28" s="1">
        <v>2032</v>
      </c>
      <c r="M28" s="93">
        <f t="shared" si="0"/>
        <v>366</v>
      </c>
    </row>
    <row r="29" spans="10:13" ht="11.25">
      <c r="J29" s="91">
        <f t="shared" si="1"/>
        <v>27</v>
      </c>
      <c r="K29" s="76">
        <v>48580</v>
      </c>
      <c r="L29" s="1">
        <v>2033</v>
      </c>
      <c r="M29" s="71">
        <f t="shared" si="0"/>
        <v>365</v>
      </c>
    </row>
    <row r="30" spans="10:13" ht="11.25">
      <c r="J30" s="91">
        <f t="shared" si="1"/>
        <v>28</v>
      </c>
      <c r="K30" s="76">
        <v>48945</v>
      </c>
      <c r="L30" s="1">
        <v>2034</v>
      </c>
      <c r="M30" s="71">
        <f t="shared" si="0"/>
        <v>365</v>
      </c>
    </row>
    <row r="31" spans="10:13" ht="11.25">
      <c r="J31" s="91">
        <f>IF(I16&lt;29,"",29)</f>
        <v>29</v>
      </c>
      <c r="K31" s="76">
        <v>49310</v>
      </c>
      <c r="L31" s="1">
        <v>2035</v>
      </c>
      <c r="M31" s="71">
        <f t="shared" si="0"/>
        <v>365</v>
      </c>
    </row>
    <row r="32" spans="10:13" ht="11.25">
      <c r="J32" s="91">
        <f>IF(I16&lt;30,"",30)</f>
        <v>30</v>
      </c>
      <c r="K32" s="76">
        <v>49675</v>
      </c>
      <c r="L32" s="1">
        <v>2036</v>
      </c>
      <c r="M32" s="93">
        <f t="shared" si="0"/>
        <v>366</v>
      </c>
    </row>
    <row r="33" spans="10:13" ht="11.25">
      <c r="J33" s="91">
        <f>IF(I16&lt;31,"",31)</f>
        <v>31</v>
      </c>
      <c r="K33" s="76">
        <v>50041</v>
      </c>
      <c r="L33" s="1">
        <v>2037</v>
      </c>
      <c r="M33" s="94">
        <f t="shared" si="0"/>
        <v>365</v>
      </c>
    </row>
    <row r="34" spans="10:13" ht="11.25">
      <c r="J34" s="91"/>
      <c r="K34" s="76">
        <v>50406</v>
      </c>
      <c r="L34" s="1">
        <v>2038</v>
      </c>
      <c r="M34" s="94">
        <f t="shared" si="0"/>
        <v>365</v>
      </c>
    </row>
    <row r="35" spans="10:13" ht="11.25">
      <c r="J35" s="91"/>
      <c r="K35" s="76">
        <v>50771</v>
      </c>
      <c r="L35" s="1">
        <v>2039</v>
      </c>
      <c r="M35" s="94">
        <f t="shared" si="0"/>
        <v>365</v>
      </c>
    </row>
    <row r="36" spans="10:13" ht="11.25">
      <c r="J36" s="91"/>
      <c r="K36" s="76">
        <v>51136</v>
      </c>
      <c r="L36" s="1">
        <v>2040</v>
      </c>
      <c r="M36" s="93">
        <f t="shared" si="0"/>
        <v>366</v>
      </c>
    </row>
    <row r="37" spans="10:13" ht="11.25">
      <c r="J37" s="91"/>
      <c r="K37" s="76">
        <v>51502</v>
      </c>
      <c r="L37" s="1">
        <v>2041</v>
      </c>
      <c r="M37" s="94">
        <f t="shared" si="0"/>
        <v>365</v>
      </c>
    </row>
    <row r="38" spans="10:13" ht="11.25">
      <c r="J38" s="91"/>
      <c r="K38" s="76">
        <v>51867</v>
      </c>
      <c r="L38" s="1">
        <v>2042</v>
      </c>
      <c r="M38" s="94">
        <f t="shared" si="0"/>
        <v>365</v>
      </c>
    </row>
    <row r="39" spans="10:13" ht="11.25">
      <c r="J39" s="91"/>
      <c r="K39" s="76">
        <v>52232</v>
      </c>
      <c r="L39" s="1">
        <v>2043</v>
      </c>
      <c r="M39" s="94">
        <f t="shared" si="0"/>
        <v>365</v>
      </c>
    </row>
    <row r="40" spans="10:13" ht="11.25">
      <c r="J40" s="91"/>
      <c r="K40" s="76">
        <v>52597</v>
      </c>
      <c r="L40" s="1">
        <v>2044</v>
      </c>
      <c r="M40" s="93">
        <f t="shared" si="0"/>
        <v>366</v>
      </c>
    </row>
    <row r="41" spans="10:13" ht="11.25">
      <c r="J41" s="91"/>
      <c r="K41" s="76">
        <v>52963</v>
      </c>
      <c r="L41" s="1">
        <v>2045</v>
      </c>
      <c r="M41" s="94">
        <f t="shared" si="0"/>
        <v>365</v>
      </c>
    </row>
    <row r="42" spans="10:13" ht="11.25">
      <c r="J42" s="91"/>
      <c r="K42" s="76">
        <v>53328</v>
      </c>
      <c r="L42" s="1">
        <v>2046</v>
      </c>
      <c r="M42" s="94">
        <f t="shared" si="0"/>
        <v>365</v>
      </c>
    </row>
    <row r="43" spans="10:13" ht="11.25">
      <c r="J43" s="91"/>
      <c r="K43" s="76">
        <v>53693</v>
      </c>
      <c r="L43" s="1">
        <v>2047</v>
      </c>
      <c r="M43" s="94">
        <f t="shared" si="0"/>
        <v>365</v>
      </c>
    </row>
    <row r="44" spans="10:13" ht="11.25">
      <c r="J44" s="91"/>
      <c r="K44" s="76">
        <v>54058</v>
      </c>
      <c r="L44" s="1">
        <v>2048</v>
      </c>
      <c r="M44" s="93">
        <f t="shared" si="0"/>
        <v>366</v>
      </c>
    </row>
    <row r="45" spans="10:13" ht="11.25">
      <c r="J45" s="91"/>
      <c r="K45" s="76">
        <v>54424</v>
      </c>
      <c r="L45" s="1">
        <v>2049</v>
      </c>
      <c r="M45" s="94"/>
    </row>
    <row r="46" spans="10:13" ht="11.25">
      <c r="J46" s="91"/>
      <c r="K46" s="92"/>
      <c r="M46" s="93"/>
    </row>
    <row r="47" ht="11.25">
      <c r="J47" s="91"/>
    </row>
    <row r="48" ht="11.25">
      <c r="J48" s="91"/>
    </row>
    <row r="49" ht="11.25">
      <c r="J49" s="91"/>
    </row>
    <row r="50" ht="11.25">
      <c r="J50" s="91"/>
    </row>
    <row r="51" ht="11.25">
      <c r="J51" s="91"/>
    </row>
    <row r="52" ht="11.25">
      <c r="J52" s="91"/>
    </row>
    <row r="53" ht="11.25">
      <c r="J53" s="91"/>
    </row>
    <row r="54" ht="11.25">
      <c r="J54" s="91"/>
    </row>
    <row r="55" ht="11.25">
      <c r="J55" s="91"/>
    </row>
    <row r="56" ht="11.25">
      <c r="J56" s="95"/>
    </row>
    <row r="57" ht="11.25">
      <c r="J57" s="95"/>
    </row>
    <row r="58" ht="11.25">
      <c r="J58" s="95"/>
    </row>
    <row r="59" ht="11.25">
      <c r="J59" s="95"/>
    </row>
    <row r="60" ht="11.25">
      <c r="J60" s="95"/>
    </row>
    <row r="61" ht="11.25">
      <c r="J61" s="95"/>
    </row>
    <row r="62" ht="11.25">
      <c r="J62" s="95"/>
    </row>
    <row r="63" ht="11.25">
      <c r="J63" s="95"/>
    </row>
    <row r="64" ht="11.25">
      <c r="J64" s="95"/>
    </row>
    <row r="65" ht="11.25">
      <c r="J65" s="95"/>
    </row>
    <row r="66" ht="11.25">
      <c r="J66" s="95"/>
    </row>
    <row r="67" ht="11.25">
      <c r="J67" s="95"/>
    </row>
    <row r="68" ht="11.25">
      <c r="J68" s="95"/>
    </row>
    <row r="69" ht="11.25">
      <c r="J69" s="95"/>
    </row>
    <row r="70" ht="11.25">
      <c r="J70" s="95"/>
    </row>
    <row r="71" ht="11.25">
      <c r="J71" s="95"/>
    </row>
    <row r="72" ht="11.25">
      <c r="J72" s="95"/>
    </row>
    <row r="73" ht="11.25">
      <c r="J73" s="95"/>
    </row>
    <row r="74" ht="11.25">
      <c r="J74" s="95"/>
    </row>
    <row r="75" ht="11.25">
      <c r="J75" s="95"/>
    </row>
    <row r="76" ht="11.25">
      <c r="J76" s="95"/>
    </row>
    <row r="77" ht="11.25">
      <c r="J77" s="95"/>
    </row>
    <row r="78" ht="11.25">
      <c r="J78" s="95"/>
    </row>
    <row r="79" ht="11.25">
      <c r="J79" s="95"/>
    </row>
    <row r="80" ht="11.25">
      <c r="J80" s="95"/>
    </row>
    <row r="81" ht="11.25">
      <c r="J81" s="95"/>
    </row>
    <row r="82" ht="11.25">
      <c r="J82" s="95"/>
    </row>
    <row r="83" ht="11.25">
      <c r="J83" s="95"/>
    </row>
    <row r="84" ht="11.25">
      <c r="J84" s="95"/>
    </row>
    <row r="85" ht="11.25">
      <c r="J85" s="95"/>
    </row>
    <row r="86" ht="11.25">
      <c r="J86" s="95"/>
    </row>
    <row r="87" ht="11.25">
      <c r="J87" s="95"/>
    </row>
    <row r="88" ht="11.25">
      <c r="J88" s="95"/>
    </row>
    <row r="89" ht="11.25">
      <c r="J89" s="95"/>
    </row>
    <row r="90" ht="11.25">
      <c r="J90" s="95"/>
    </row>
    <row r="91" ht="11.25">
      <c r="J91" s="95"/>
    </row>
    <row r="92" ht="11.25">
      <c r="J92" s="95"/>
    </row>
    <row r="93" ht="11.25">
      <c r="J93" s="95"/>
    </row>
    <row r="94" ht="11.25">
      <c r="J94" s="95"/>
    </row>
    <row r="95" ht="11.25">
      <c r="J95" s="95"/>
    </row>
    <row r="96" ht="11.25">
      <c r="J96" s="95"/>
    </row>
    <row r="97" ht="11.25">
      <c r="J97" s="95"/>
    </row>
    <row r="98" ht="11.25">
      <c r="J98" s="95"/>
    </row>
    <row r="99" ht="11.25">
      <c r="J99" s="95"/>
    </row>
    <row r="100" ht="11.25">
      <c r="J100" s="95"/>
    </row>
    <row r="101" ht="11.25">
      <c r="J101" s="95"/>
    </row>
    <row r="102" ht="11.25">
      <c r="J102" s="95"/>
    </row>
    <row r="103" ht="11.25">
      <c r="J103" s="95"/>
    </row>
    <row r="104" ht="11.25">
      <c r="J104" s="95"/>
    </row>
    <row r="105" ht="11.25">
      <c r="J105" s="95"/>
    </row>
    <row r="106" ht="11.25">
      <c r="J106" s="95"/>
    </row>
    <row r="107" ht="11.25">
      <c r="J107" s="95"/>
    </row>
    <row r="108" ht="11.25">
      <c r="J108" s="95"/>
    </row>
    <row r="109" ht="11.25">
      <c r="J109" s="95"/>
    </row>
    <row r="110" ht="11.25">
      <c r="J110" s="95"/>
    </row>
    <row r="111" ht="11.25">
      <c r="J111" s="95"/>
    </row>
    <row r="112" ht="11.25">
      <c r="J112" s="95"/>
    </row>
    <row r="113" ht="11.25">
      <c r="J113" s="95"/>
    </row>
    <row r="114" ht="11.25">
      <c r="J114" s="95"/>
    </row>
    <row r="115" ht="11.25">
      <c r="J115" s="95"/>
    </row>
    <row r="116" ht="11.25">
      <c r="J116" s="95"/>
    </row>
    <row r="117" ht="11.25">
      <c r="J117" s="95"/>
    </row>
    <row r="118" ht="11.25">
      <c r="J118" s="95"/>
    </row>
    <row r="119" ht="11.25">
      <c r="J119" s="95"/>
    </row>
    <row r="120" ht="11.25">
      <c r="J120" s="95"/>
    </row>
    <row r="121" ht="11.25">
      <c r="J121" s="95"/>
    </row>
    <row r="122" ht="11.25">
      <c r="J122" s="95"/>
    </row>
    <row r="123" ht="11.25">
      <c r="J123" s="95"/>
    </row>
    <row r="124" ht="11.25">
      <c r="J124" s="95"/>
    </row>
    <row r="125" ht="11.25">
      <c r="J125" s="95"/>
    </row>
    <row r="126" ht="11.25">
      <c r="J126" s="95"/>
    </row>
    <row r="127" ht="11.25">
      <c r="J127" s="95"/>
    </row>
    <row r="128" ht="11.25">
      <c r="J128" s="95"/>
    </row>
    <row r="129" ht="11.25">
      <c r="J129" s="95"/>
    </row>
    <row r="130" ht="11.25">
      <c r="J130" s="95"/>
    </row>
    <row r="131" ht="11.25">
      <c r="J131" s="95"/>
    </row>
    <row r="132" ht="11.25">
      <c r="J132" s="95"/>
    </row>
    <row r="133" ht="11.25">
      <c r="J133" s="95"/>
    </row>
    <row r="134" ht="11.25">
      <c r="J134" s="95"/>
    </row>
    <row r="135" ht="11.25">
      <c r="J135" s="95"/>
    </row>
    <row r="136" ht="11.25">
      <c r="J136" s="95"/>
    </row>
    <row r="137" ht="11.25">
      <c r="J137" s="95"/>
    </row>
    <row r="138" ht="11.25">
      <c r="J138" s="95"/>
    </row>
    <row r="139" ht="11.25">
      <c r="J139" s="95"/>
    </row>
    <row r="140" ht="11.25">
      <c r="J140" s="95"/>
    </row>
    <row r="141" ht="11.25">
      <c r="J141" s="95"/>
    </row>
    <row r="142" ht="11.25">
      <c r="J142" s="95"/>
    </row>
    <row r="143" ht="11.25">
      <c r="J143" s="95"/>
    </row>
    <row r="144" ht="11.25">
      <c r="J144" s="95"/>
    </row>
    <row r="145" ht="11.25">
      <c r="J145" s="95"/>
    </row>
    <row r="146" ht="11.25">
      <c r="J146" s="95"/>
    </row>
    <row r="147" ht="11.25">
      <c r="J147" s="95"/>
    </row>
    <row r="148" ht="11.25">
      <c r="J148" s="95"/>
    </row>
    <row r="149" ht="11.25">
      <c r="J149" s="95"/>
    </row>
    <row r="150" ht="11.25">
      <c r="J150" s="95"/>
    </row>
    <row r="151" ht="11.25">
      <c r="J151" s="95"/>
    </row>
    <row r="152" ht="11.25">
      <c r="J152" s="95"/>
    </row>
    <row r="153" ht="11.25">
      <c r="J153" s="95"/>
    </row>
    <row r="154" ht="11.25">
      <c r="J154" s="95"/>
    </row>
    <row r="155" ht="11.25">
      <c r="J155" s="95"/>
    </row>
    <row r="156" ht="11.25">
      <c r="J156" s="95"/>
    </row>
    <row r="157" ht="11.25">
      <c r="J157" s="95"/>
    </row>
    <row r="158" ht="11.25">
      <c r="J158" s="95"/>
    </row>
    <row r="159" ht="11.25">
      <c r="J159" s="95"/>
    </row>
    <row r="160" ht="11.25">
      <c r="J160" s="95"/>
    </row>
    <row r="161" ht="11.25">
      <c r="J161" s="95"/>
    </row>
    <row r="162" ht="11.25">
      <c r="J162" s="95"/>
    </row>
    <row r="163" ht="11.25">
      <c r="J163" s="95"/>
    </row>
    <row r="164" ht="11.25">
      <c r="J164" s="95"/>
    </row>
    <row r="165" ht="11.25">
      <c r="J165" s="95"/>
    </row>
    <row r="166" ht="11.25">
      <c r="J166" s="95"/>
    </row>
    <row r="167" ht="11.25">
      <c r="J167" s="95"/>
    </row>
    <row r="168" ht="11.25">
      <c r="J168" s="95"/>
    </row>
    <row r="169" ht="11.25">
      <c r="J169" s="95"/>
    </row>
    <row r="170" ht="11.25">
      <c r="J170" s="95"/>
    </row>
    <row r="171" ht="11.25">
      <c r="J171" s="95"/>
    </row>
    <row r="172" ht="11.25">
      <c r="J172" s="95"/>
    </row>
    <row r="173" ht="11.25">
      <c r="J173" s="95"/>
    </row>
    <row r="174" ht="11.25">
      <c r="J174" s="95"/>
    </row>
    <row r="175" ht="11.25">
      <c r="J175" s="95"/>
    </row>
    <row r="176" ht="11.25">
      <c r="J176" s="95"/>
    </row>
    <row r="177" ht="11.25">
      <c r="J177" s="95"/>
    </row>
    <row r="178" ht="11.25">
      <c r="J178" s="95"/>
    </row>
    <row r="179" ht="11.25">
      <c r="J179" s="95"/>
    </row>
    <row r="180" ht="11.25">
      <c r="J180" s="95"/>
    </row>
    <row r="181" ht="11.25">
      <c r="J181" s="95"/>
    </row>
    <row r="182" ht="11.25">
      <c r="J182" s="95"/>
    </row>
    <row r="183" ht="11.25">
      <c r="J183" s="95"/>
    </row>
    <row r="184" ht="11.25">
      <c r="J184" s="95"/>
    </row>
    <row r="185" ht="11.25">
      <c r="J185" s="95"/>
    </row>
    <row r="186" ht="11.25">
      <c r="J186" s="95"/>
    </row>
    <row r="187" ht="11.25">
      <c r="J187" s="95"/>
    </row>
    <row r="188" ht="11.25">
      <c r="J188" s="95"/>
    </row>
    <row r="189" ht="11.25">
      <c r="J189" s="95"/>
    </row>
    <row r="190" ht="11.25">
      <c r="J190" s="95"/>
    </row>
    <row r="191" ht="11.25">
      <c r="J191" s="95"/>
    </row>
    <row r="192" ht="11.25">
      <c r="J192" s="95"/>
    </row>
    <row r="193" ht="11.25">
      <c r="J193" s="95"/>
    </row>
    <row r="194" ht="11.25">
      <c r="J194" s="95"/>
    </row>
    <row r="195" ht="11.25">
      <c r="J195" s="95"/>
    </row>
    <row r="196" ht="11.25">
      <c r="J196" s="95"/>
    </row>
    <row r="197" ht="11.25">
      <c r="J197" s="95"/>
    </row>
    <row r="198" ht="11.25">
      <c r="J198" s="95"/>
    </row>
    <row r="199" ht="11.25">
      <c r="J199" s="95"/>
    </row>
    <row r="200" ht="11.25">
      <c r="J200" s="95"/>
    </row>
    <row r="201" ht="11.25">
      <c r="J201" s="95"/>
    </row>
    <row r="202" ht="11.25">
      <c r="J202" s="95"/>
    </row>
    <row r="203" ht="11.25">
      <c r="J203" s="95"/>
    </row>
    <row r="204" ht="11.25">
      <c r="J204" s="95"/>
    </row>
    <row r="205" ht="11.25">
      <c r="J205" s="95"/>
    </row>
    <row r="206" ht="11.25">
      <c r="J206" s="95"/>
    </row>
    <row r="207" ht="11.25">
      <c r="J207" s="95"/>
    </row>
    <row r="208" ht="11.25">
      <c r="J208" s="95"/>
    </row>
    <row r="209" ht="11.25">
      <c r="J209" s="95"/>
    </row>
    <row r="210" ht="11.25">
      <c r="J210" s="95"/>
    </row>
    <row r="211" ht="11.25">
      <c r="J211" s="95"/>
    </row>
    <row r="212" ht="11.25">
      <c r="J212" s="95"/>
    </row>
    <row r="213" ht="11.25">
      <c r="J213" s="95"/>
    </row>
    <row r="214" ht="11.25">
      <c r="J214" s="95"/>
    </row>
    <row r="215" ht="11.25">
      <c r="J215" s="95"/>
    </row>
    <row r="216" ht="11.25">
      <c r="J216" s="95"/>
    </row>
    <row r="217" ht="11.25">
      <c r="J217" s="95"/>
    </row>
    <row r="218" ht="11.25">
      <c r="J218" s="95"/>
    </row>
    <row r="219" ht="11.25">
      <c r="J219" s="95"/>
    </row>
    <row r="220" ht="11.25">
      <c r="J220" s="95"/>
    </row>
    <row r="221" ht="11.25">
      <c r="J221" s="95"/>
    </row>
  </sheetData>
  <sheetProtection/>
  <mergeCells count="14">
    <mergeCell ref="B20:B21"/>
    <mergeCell ref="B16:G16"/>
    <mergeCell ref="B13:G13"/>
    <mergeCell ref="B15:G15"/>
    <mergeCell ref="B14:G14"/>
    <mergeCell ref="B12:G12"/>
    <mergeCell ref="B11:G11"/>
    <mergeCell ref="B9:G9"/>
    <mergeCell ref="B10:G10"/>
    <mergeCell ref="A2:N2"/>
    <mergeCell ref="B5:G5"/>
    <mergeCell ref="C3:G3"/>
    <mergeCell ref="C4:G4"/>
    <mergeCell ref="E6:G8"/>
  </mergeCells>
  <printOptions/>
  <pageMargins left="0.75" right="0.75" top="1" bottom="1" header="0.5" footer="0.5"/>
  <pageSetup horizontalDpi="300" verticalDpi="300" orientation="portrait" paperSize="9" scale="84" r:id="rId2"/>
  <colBreaks count="1" manualBreakCount="1">
    <brk id="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06"/>
  <sheetViews>
    <sheetView zoomScale="130" zoomScaleNormal="130" zoomScalePageLayoutView="0" workbookViewId="0" topLeftCell="A1">
      <pane xSplit="1" ySplit="1" topLeftCell="B8" activePane="bottomRight" state="frozen"/>
      <selection pane="topLeft" activeCell="B12" sqref="B12:G12"/>
      <selection pane="topRight" activeCell="B12" sqref="B12:G12"/>
      <selection pane="bottomLeft" activeCell="B12" sqref="B12:G12"/>
      <selection pane="bottomRight" activeCell="F17" sqref="F17"/>
    </sheetView>
  </sheetViews>
  <sheetFormatPr defaultColWidth="8.00390625" defaultRowHeight="12.75"/>
  <cols>
    <col min="1" max="1" width="5.00390625" style="4" customWidth="1"/>
    <col min="2" max="2" width="5.8515625" style="4" customWidth="1"/>
    <col min="3" max="3" width="9.8515625" style="4" customWidth="1"/>
    <col min="4" max="5" width="5.8515625" style="4" customWidth="1"/>
    <col min="6" max="6" width="11.28125" style="4" customWidth="1"/>
    <col min="7" max="7" width="13.57421875" style="4" customWidth="1"/>
    <col min="8" max="8" width="11.00390625" style="4" customWidth="1"/>
    <col min="9" max="9" width="12.7109375" style="4" customWidth="1"/>
    <col min="10" max="10" width="10.57421875" style="4" customWidth="1"/>
    <col min="11" max="11" width="9.28125" style="4" hidden="1" customWidth="1"/>
    <col min="12" max="12" width="4.7109375" style="4" hidden="1" customWidth="1"/>
    <col min="13" max="13" width="5.00390625" style="4" hidden="1" customWidth="1"/>
    <col min="14" max="15" width="9.7109375" style="4" hidden="1" customWidth="1"/>
    <col min="16" max="16" width="9.57421875" style="4" hidden="1" customWidth="1"/>
    <col min="17" max="17" width="6.7109375" style="4" hidden="1" customWidth="1"/>
    <col min="18" max="19" width="8.00390625" style="4" hidden="1" customWidth="1"/>
    <col min="20" max="20" width="9.140625" style="3" hidden="1" customWidth="1"/>
    <col min="21" max="21" width="7.57421875" style="3" hidden="1" customWidth="1"/>
    <col min="22" max="22" width="8.00390625" style="3" hidden="1" customWidth="1"/>
    <col min="23" max="23" width="14.00390625" style="4" hidden="1" customWidth="1"/>
    <col min="24" max="24" width="11.8515625" style="4" bestFit="1" customWidth="1"/>
    <col min="25" max="25" width="10.421875" style="4" customWidth="1"/>
    <col min="26" max="26" width="11.140625" style="4" customWidth="1"/>
    <col min="27" max="16384" width="8.00390625" style="4" customWidth="1"/>
  </cols>
  <sheetData>
    <row r="1" spans="1:20" ht="11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0</v>
      </c>
      <c r="H1" s="2" t="s">
        <v>1</v>
      </c>
      <c r="I1" s="2" t="s">
        <v>23</v>
      </c>
      <c r="J1" s="2" t="s">
        <v>24</v>
      </c>
      <c r="K1" s="2"/>
      <c r="L1" s="2" t="s">
        <v>25</v>
      </c>
      <c r="M1" s="2" t="s">
        <v>26</v>
      </c>
      <c r="N1" s="2" t="s">
        <v>2</v>
      </c>
      <c r="O1" s="2" t="s">
        <v>3</v>
      </c>
      <c r="P1" s="2" t="s">
        <v>4</v>
      </c>
      <c r="Q1" s="2" t="s">
        <v>27</v>
      </c>
      <c r="R1" s="2" t="s">
        <v>28</v>
      </c>
      <c r="S1" s="2" t="s">
        <v>29</v>
      </c>
      <c r="T1" s="3" t="s">
        <v>30</v>
      </c>
    </row>
    <row r="2" spans="2:25" ht="19.5" customHeight="1">
      <c r="B2" s="122" t="s">
        <v>31</v>
      </c>
      <c r="C2" s="122"/>
      <c r="D2" s="122"/>
      <c r="E2" s="122"/>
      <c r="F2" s="122"/>
      <c r="G2" s="122"/>
      <c r="H2" s="122"/>
      <c r="I2" s="122"/>
      <c r="J2" s="122"/>
      <c r="K2" s="5"/>
      <c r="L2" s="6"/>
      <c r="M2" s="6"/>
      <c r="N2" s="6"/>
      <c r="O2" s="6"/>
      <c r="P2" s="6"/>
      <c r="Q2" s="6"/>
      <c r="R2" s="6"/>
      <c r="S2" s="6"/>
      <c r="T2" s="7"/>
      <c r="U2" s="8"/>
      <c r="V2" s="8"/>
      <c r="W2" s="6"/>
      <c r="X2" s="6"/>
      <c r="Y2" s="6"/>
    </row>
    <row r="3" spans="2:25" ht="11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6"/>
      <c r="X3" s="6"/>
      <c r="Y3" s="6"/>
    </row>
    <row r="4" spans="3:25" ht="27" customHeight="1">
      <c r="C4" s="137" t="s">
        <v>32</v>
      </c>
      <c r="D4" s="137"/>
      <c r="E4" s="137"/>
      <c r="F4" s="134">
        <f>'ВВОД '!C4</f>
        <v>0</v>
      </c>
      <c r="G4" s="134"/>
      <c r="H4" s="9"/>
      <c r="I4" s="9"/>
      <c r="J4" s="9"/>
      <c r="K4" s="9"/>
      <c r="L4" s="6"/>
      <c r="M4" s="6"/>
      <c r="N4" s="6"/>
      <c r="O4" s="6"/>
      <c r="P4" s="6"/>
      <c r="Q4" s="6"/>
      <c r="R4" s="6"/>
      <c r="S4" s="6"/>
      <c r="T4" s="7"/>
      <c r="U4" s="8"/>
      <c r="V4" s="8"/>
      <c r="W4" s="6"/>
      <c r="X4" s="6"/>
      <c r="Y4" s="6"/>
    </row>
    <row r="5" spans="2:25" ht="19.5" customHeight="1">
      <c r="B5" s="10"/>
      <c r="C5" s="137" t="s">
        <v>33</v>
      </c>
      <c r="D5" s="137"/>
      <c r="E5" s="137"/>
      <c r="F5" s="134">
        <f>'ВВОД '!C3</f>
        <v>0</v>
      </c>
      <c r="G5" s="134"/>
      <c r="J5" s="9"/>
      <c r="K5" s="9"/>
      <c r="L5" s="6"/>
      <c r="M5" s="6"/>
      <c r="N5" s="6"/>
      <c r="O5" s="6"/>
      <c r="P5" s="6"/>
      <c r="Q5" s="6"/>
      <c r="R5" s="6"/>
      <c r="S5" s="6"/>
      <c r="T5" s="7"/>
      <c r="U5" s="8"/>
      <c r="V5" s="8"/>
      <c r="W5" s="6"/>
      <c r="X5" s="6"/>
      <c r="Y5" s="6"/>
    </row>
    <row r="6" spans="2:25" ht="21.75" customHeight="1">
      <c r="B6" s="11"/>
      <c r="C6" s="133" t="s">
        <v>34</v>
      </c>
      <c r="D6" s="133"/>
      <c r="E6" s="133"/>
      <c r="F6" s="13">
        <f>'ВВОД '!B14</f>
        <v>0.1</v>
      </c>
      <c r="G6" s="14" t="s">
        <v>35</v>
      </c>
      <c r="J6" s="11"/>
      <c r="K6" s="11"/>
      <c r="L6" s="6"/>
      <c r="M6" s="6"/>
      <c r="N6" s="6"/>
      <c r="O6" s="6"/>
      <c r="P6" s="6"/>
      <c r="Q6" s="6"/>
      <c r="R6" s="6"/>
      <c r="S6" s="6"/>
      <c r="T6" s="7"/>
      <c r="U6" s="8"/>
      <c r="V6" s="8"/>
      <c r="W6" s="6"/>
      <c r="X6" s="6"/>
      <c r="Y6" s="6"/>
    </row>
    <row r="7" spans="2:25" ht="21.75" customHeight="1">
      <c r="B7" s="11"/>
      <c r="C7" s="133" t="s">
        <v>36</v>
      </c>
      <c r="D7" s="133"/>
      <c r="E7" s="133"/>
      <c r="F7" s="15">
        <f>'ВВОД '!B10</f>
        <v>200</v>
      </c>
      <c r="G7" s="14" t="s">
        <v>37</v>
      </c>
      <c r="H7" s="12"/>
      <c r="I7" s="12"/>
      <c r="J7" s="11"/>
      <c r="K7" s="11"/>
      <c r="L7" s="6"/>
      <c r="M7" s="6"/>
      <c r="N7" s="6"/>
      <c r="O7" s="6"/>
      <c r="P7" s="6"/>
      <c r="Q7" s="6"/>
      <c r="R7" s="6"/>
      <c r="S7" s="6"/>
      <c r="T7" s="7"/>
      <c r="U7" s="8"/>
      <c r="V7" s="8"/>
      <c r="W7" s="6"/>
      <c r="X7" s="6"/>
      <c r="Y7" s="6"/>
    </row>
    <row r="8" spans="2:25" ht="21.75" customHeight="1">
      <c r="B8" s="11"/>
      <c r="C8" s="133" t="s">
        <v>38</v>
      </c>
      <c r="D8" s="133"/>
      <c r="E8" s="133"/>
      <c r="F8" s="16">
        <f>'ВВОД '!B12</f>
        <v>2300000</v>
      </c>
      <c r="G8" s="14" t="s">
        <v>39</v>
      </c>
      <c r="H8" s="12"/>
      <c r="I8" s="12"/>
      <c r="J8" s="11"/>
      <c r="K8" s="11"/>
      <c r="L8" s="6"/>
      <c r="M8" s="6"/>
      <c r="N8" s="6"/>
      <c r="O8" s="6"/>
      <c r="P8" s="6"/>
      <c r="Q8" s="6"/>
      <c r="R8" s="6"/>
      <c r="S8" s="6"/>
      <c r="T8" s="7"/>
      <c r="U8" s="8"/>
      <c r="V8" s="8"/>
      <c r="W8" s="6"/>
      <c r="X8" s="6"/>
      <c r="Y8" s="6"/>
    </row>
    <row r="9" spans="2:25" ht="21.75" customHeight="1">
      <c r="B9" s="11"/>
      <c r="C9" s="133" t="s">
        <v>7</v>
      </c>
      <c r="D9" s="133"/>
      <c r="E9" s="133"/>
      <c r="F9" s="135">
        <f>DATE('ВВОД '!C6,'ВВОД '!C7,'ВВОД '!C8)</f>
        <v>40975</v>
      </c>
      <c r="G9" s="135"/>
      <c r="H9" s="12"/>
      <c r="I9" s="12"/>
      <c r="J9" s="11"/>
      <c r="K9" s="11"/>
      <c r="L9" s="6"/>
      <c r="M9" s="6"/>
      <c r="N9" s="6"/>
      <c r="O9" s="6"/>
      <c r="P9" s="6"/>
      <c r="Q9" s="6"/>
      <c r="R9" s="6"/>
      <c r="S9" s="6"/>
      <c r="T9" s="7"/>
      <c r="U9" s="8"/>
      <c r="V9" s="8"/>
      <c r="W9" s="6"/>
      <c r="X9" s="6"/>
      <c r="Y9" s="6"/>
    </row>
    <row r="10" spans="2:25" ht="45" customHeight="1">
      <c r="B10" s="149" t="s">
        <v>40</v>
      </c>
      <c r="C10" s="149"/>
      <c r="D10" s="149"/>
      <c r="E10" s="149"/>
      <c r="F10" s="149"/>
      <c r="G10" s="149"/>
      <c r="H10" s="149"/>
      <c r="I10" s="149"/>
      <c r="J10" s="149"/>
      <c r="K10" s="17"/>
      <c r="L10" s="6"/>
      <c r="M10" s="6"/>
      <c r="N10" s="6"/>
      <c r="O10" s="6"/>
      <c r="P10" s="6"/>
      <c r="Q10" s="6"/>
      <c r="R10" s="6"/>
      <c r="S10" s="6"/>
      <c r="T10" s="7"/>
      <c r="U10" s="8"/>
      <c r="V10" s="8"/>
      <c r="W10" s="6"/>
      <c r="X10" s="6"/>
      <c r="Y10" s="6"/>
    </row>
    <row r="11" spans="2:25" ht="10.5" customHeight="1">
      <c r="B11" s="130" t="s">
        <v>41</v>
      </c>
      <c r="C11" s="124" t="s">
        <v>42</v>
      </c>
      <c r="D11" s="125"/>
      <c r="E11" s="126"/>
      <c r="F11" s="141" t="s">
        <v>43</v>
      </c>
      <c r="G11" s="142"/>
      <c r="H11" s="142"/>
      <c r="I11" s="143"/>
      <c r="J11" s="148" t="s">
        <v>44</v>
      </c>
      <c r="K11" s="19"/>
      <c r="L11" s="123" t="s">
        <v>45</v>
      </c>
      <c r="M11" s="123"/>
      <c r="N11" s="123"/>
      <c r="O11" s="123"/>
      <c r="P11" s="123"/>
      <c r="Q11" s="20"/>
      <c r="R11" s="20" t="s">
        <v>46</v>
      </c>
      <c r="S11" s="20"/>
      <c r="T11" s="21"/>
      <c r="U11" s="146"/>
      <c r="V11" s="8"/>
      <c r="W11" s="6"/>
      <c r="X11" s="6"/>
      <c r="Y11" s="6"/>
    </row>
    <row r="12" spans="2:25" ht="30" customHeight="1">
      <c r="B12" s="131"/>
      <c r="C12" s="127"/>
      <c r="D12" s="128"/>
      <c r="E12" s="129"/>
      <c r="F12" s="138" t="s">
        <v>47</v>
      </c>
      <c r="G12" s="139"/>
      <c r="H12" s="139"/>
      <c r="I12" s="140"/>
      <c r="J12" s="148"/>
      <c r="K12" s="19"/>
      <c r="L12" s="150">
        <f>ROUND('ВВОД '!$B$12*('ВВОД '!B14/12/(1-(1+'ВВОД '!B14/12)^-('ВВОД '!$B$10-2))),'ВВОД '!$G$22)</f>
        <v>23761</v>
      </c>
      <c r="M12" s="150"/>
      <c r="N12" s="150"/>
      <c r="O12" s="150"/>
      <c r="P12" s="150"/>
      <c r="Q12" s="22"/>
      <c r="R12" s="23">
        <f>'ВВОД '!C8</f>
        <v>7</v>
      </c>
      <c r="S12" s="23">
        <f>'ВВОД '!C7</f>
        <v>3</v>
      </c>
      <c r="T12" s="24">
        <f>IF(S12&gt;12,1,S12)</f>
        <v>3</v>
      </c>
      <c r="U12" s="146"/>
      <c r="V12" s="8"/>
      <c r="W12" s="6"/>
      <c r="X12" s="6"/>
      <c r="Y12" s="6"/>
    </row>
    <row r="13" spans="2:48" ht="61.5" customHeight="1">
      <c r="B13" s="132"/>
      <c r="C13" s="25" t="s">
        <v>48</v>
      </c>
      <c r="D13" s="25" t="s">
        <v>49</v>
      </c>
      <c r="E13" s="25" t="s">
        <v>50</v>
      </c>
      <c r="F13" s="18" t="s">
        <v>51</v>
      </c>
      <c r="G13" s="18" t="s">
        <v>52</v>
      </c>
      <c r="H13" s="18" t="s">
        <v>53</v>
      </c>
      <c r="I13" s="26" t="s">
        <v>54</v>
      </c>
      <c r="J13" s="148"/>
      <c r="K13" s="98">
        <f>SUM(K14:K373)</f>
        <v>0</v>
      </c>
      <c r="L13" s="27" t="s">
        <v>55</v>
      </c>
      <c r="M13" s="27" t="s">
        <v>56</v>
      </c>
      <c r="N13" s="27" t="s">
        <v>57</v>
      </c>
      <c r="O13" s="27" t="s">
        <v>58</v>
      </c>
      <c r="P13" s="28">
        <f>DATE('ВВОД '!C6,'ВВОД '!C7+1,1)</f>
        <v>41000</v>
      </c>
      <c r="Q13" s="20"/>
      <c r="R13" s="20"/>
      <c r="S13" s="20"/>
      <c r="T13" s="21"/>
      <c r="U13" s="29"/>
      <c r="V13" s="30"/>
      <c r="W13" s="31"/>
      <c r="X13" s="31"/>
      <c r="Y13" s="31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2:48" ht="19.5" customHeight="1">
      <c r="B14" s="33">
        <v>1</v>
      </c>
      <c r="C14" s="34" t="s">
        <v>59</v>
      </c>
      <c r="D14" s="35">
        <f>T12</f>
        <v>3</v>
      </c>
      <c r="E14" s="36">
        <f>IF(S12&lt;13,'ВВОД '!C6,'ВВОД '!C6+1)</f>
        <v>2012</v>
      </c>
      <c r="F14" s="37">
        <f>H14</f>
        <v>15081.97</v>
      </c>
      <c r="G14" s="37">
        <v>0</v>
      </c>
      <c r="H14" s="37">
        <f>IF(($I14*'ВВОД '!$B$14*S14/Q14)&gt;=0,ROUND($I14*'ВВОД '!$B$14*S14/Q14,2),0)</f>
        <v>15081.97</v>
      </c>
      <c r="I14" s="38">
        <f>'ВВОД '!B12</f>
        <v>2300000</v>
      </c>
      <c r="J14" s="39"/>
      <c r="K14" s="40">
        <f>IF(G14&lt;0,1,0)</f>
        <v>0</v>
      </c>
      <c r="L14" s="41">
        <f>$P14-DATE(E14,D14,1)</f>
        <v>31</v>
      </c>
      <c r="M14" s="41">
        <f aca="true" t="shared" si="0" ref="M14:M77">IF(C14="не позднее последнего числа",1,C14)</f>
        <v>1</v>
      </c>
      <c r="N14" s="42">
        <f aca="true" t="shared" si="1" ref="N14:N77">DATE(E14,D14,M14)</f>
        <v>40969</v>
      </c>
      <c r="O14" s="42">
        <f aca="true" t="shared" si="2" ref="O14:O77">DATE(E14,D14,1)</f>
        <v>40969</v>
      </c>
      <c r="P14" s="43">
        <f aca="true" t="shared" si="3" ref="P14:P77">DATE(E14,D14+1,1)</f>
        <v>41000</v>
      </c>
      <c r="Q14" s="20">
        <f>VLOOKUP(E14,'ВВОД '!$L$3:$M$44,2)</f>
        <v>366</v>
      </c>
      <c r="R14" s="20">
        <f>IF(R12&gt;31,P14-N14-1,0)</f>
        <v>0</v>
      </c>
      <c r="S14" s="20">
        <f>L14-R12</f>
        <v>24</v>
      </c>
      <c r="T14" s="21"/>
      <c r="U14" s="21"/>
      <c r="V14" s="21"/>
      <c r="W14" s="31"/>
      <c r="X14" s="31"/>
      <c r="Y14" s="3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</row>
    <row r="15" spans="2:48" ht="19.5" customHeight="1">
      <c r="B15" s="33">
        <v>2</v>
      </c>
      <c r="C15" s="34" t="s">
        <v>59</v>
      </c>
      <c r="D15" s="35">
        <f aca="true" t="shared" si="4" ref="D15:D78">IF(E15=E14,D14+1,1)</f>
        <v>4</v>
      </c>
      <c r="E15" s="36">
        <f aca="true" t="shared" si="5" ref="E15:E78">IF(D14&lt;12,E14,E14+1)</f>
        <v>2012</v>
      </c>
      <c r="F15" s="37">
        <f>ROUND(L12,'ВВОД '!$G$22)</f>
        <v>23761</v>
      </c>
      <c r="G15" s="37">
        <f>IF((I14+H15)&gt;F14,F15-H15,I14)</f>
        <v>4908.540000000001</v>
      </c>
      <c r="H15" s="44">
        <f>IF($I14*'ВВОД '!$B$14*L15/Q15&gt;=0,T15,0)</f>
        <v>18852.46</v>
      </c>
      <c r="I15" s="45">
        <f aca="true" t="shared" si="6" ref="I15:I78">I14-J15-G15</f>
        <v>2295091.46</v>
      </c>
      <c r="J15" s="46"/>
      <c r="K15" s="40">
        <f aca="true" t="shared" si="7" ref="K15:K78">IF(G15&lt;0,1,0)</f>
        <v>0</v>
      </c>
      <c r="L15" s="47">
        <f aca="true" t="shared" si="8" ref="L15:L78">$P15-$P14</f>
        <v>30</v>
      </c>
      <c r="M15" s="47">
        <f t="shared" si="0"/>
        <v>1</v>
      </c>
      <c r="N15" s="48">
        <f t="shared" si="1"/>
        <v>41000</v>
      </c>
      <c r="O15" s="48">
        <f t="shared" si="2"/>
        <v>41000</v>
      </c>
      <c r="P15" s="48">
        <f t="shared" si="3"/>
        <v>41030</v>
      </c>
      <c r="Q15" s="20">
        <f>VLOOKUP(E15,'ВВОД '!$L$3:$M$44,2)</f>
        <v>366</v>
      </c>
      <c r="R15" s="49">
        <f aca="true" t="shared" si="9" ref="R15:R78">IF(M15&gt;19,P15-N15-1,0)</f>
        <v>0</v>
      </c>
      <c r="S15" s="49">
        <f aca="true" t="shared" si="10" ref="S15:S78">IF(R13&gt;L15,L15,L15-R13)</f>
        <v>30</v>
      </c>
      <c r="T15" s="50">
        <f>ROUND(IF(RIGHT(U15,1)="5",V15+0.001,V15),2)</f>
        <v>18852.46</v>
      </c>
      <c r="U15" s="51">
        <f aca="true" t="shared" si="11" ref="U15:U78">INT((V15+0.000000001)*1000)</f>
        <v>18852459</v>
      </c>
      <c r="V15" s="51">
        <f>$I14*'ВВОД '!$B$14*L15/Q15</f>
        <v>18852.45901639344</v>
      </c>
      <c r="W15" s="31"/>
      <c r="X15" s="31"/>
      <c r="Y15" s="67"/>
      <c r="Z15" s="96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2:48" ht="19.5" customHeight="1">
      <c r="B16" s="33">
        <v>3</v>
      </c>
      <c r="C16" s="34" t="s">
        <v>59</v>
      </c>
      <c r="D16" s="35">
        <f t="shared" si="4"/>
        <v>5</v>
      </c>
      <c r="E16" s="36">
        <f t="shared" si="5"/>
        <v>2012</v>
      </c>
      <c r="F16" s="37">
        <f>IF(B16=MAX('ВВОД '!$B$10:$G$10),G16+H16,IF((I15+H16)&gt;F15,F15,G16+H16))</f>
        <v>23761</v>
      </c>
      <c r="G16" s="37">
        <f>IF(B16=MAX('ВВОД '!$B$10:$G$10),'Информационный расчет'!I15,IF((I15+H16)&gt;F15,F16-H16,I15))</f>
        <v>4321.700000000001</v>
      </c>
      <c r="H16" s="44">
        <f>IF($I15*'ВВОД '!$B$14*L16/Q16&gt;=0,T16,0)</f>
        <v>19439.3</v>
      </c>
      <c r="I16" s="45">
        <f t="shared" si="6"/>
        <v>2290769.76</v>
      </c>
      <c r="J16" s="46"/>
      <c r="K16" s="40">
        <f t="shared" si="7"/>
        <v>0</v>
      </c>
      <c r="L16" s="47">
        <f t="shared" si="8"/>
        <v>31</v>
      </c>
      <c r="M16" s="47">
        <f t="shared" si="0"/>
        <v>1</v>
      </c>
      <c r="N16" s="48">
        <f t="shared" si="1"/>
        <v>41030</v>
      </c>
      <c r="O16" s="48">
        <f t="shared" si="2"/>
        <v>41030</v>
      </c>
      <c r="P16" s="48">
        <f t="shared" si="3"/>
        <v>41061</v>
      </c>
      <c r="Q16" s="20">
        <f>VLOOKUP(E16,'ВВОД '!$L$3:$M$44,2)</f>
        <v>366</v>
      </c>
      <c r="R16" s="49">
        <f t="shared" si="9"/>
        <v>0</v>
      </c>
      <c r="S16" s="49">
        <f t="shared" si="10"/>
        <v>31</v>
      </c>
      <c r="T16" s="50">
        <f aca="true" t="shared" si="12" ref="T16:T79">ROUND(IF(RIGHT(U16,1)="5",V16+0.001,V16),2)</f>
        <v>19439.3</v>
      </c>
      <c r="U16" s="51">
        <f t="shared" si="11"/>
        <v>19439299</v>
      </c>
      <c r="V16" s="51">
        <f>$I15*'ВВОД '!$B$14*L16/Q16</f>
        <v>19439.299251366123</v>
      </c>
      <c r="W16" s="31"/>
      <c r="X16" s="31"/>
      <c r="Y16" s="67"/>
      <c r="Z16" s="96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2:48" ht="19.5" customHeight="1">
      <c r="B17" s="33">
        <v>4</v>
      </c>
      <c r="C17" s="34" t="s">
        <v>59</v>
      </c>
      <c r="D17" s="35">
        <f t="shared" si="4"/>
        <v>6</v>
      </c>
      <c r="E17" s="36">
        <f t="shared" si="5"/>
        <v>2012</v>
      </c>
      <c r="F17" s="37">
        <f>IF(B17=MAX('ВВОД '!$B$10:$G$10),G17+H17,IF((I16+H17)&gt;F16,F16,G17+H17))</f>
        <v>23761</v>
      </c>
      <c r="G17" s="37">
        <f>IF(B17=MAX('ВВОД '!$B$10:$G$10),'Информационный расчет'!I16,IF((I16+H17)&gt;F16,F17-H17,I16))</f>
        <v>4984.200000000001</v>
      </c>
      <c r="H17" s="44">
        <f>IF($I16*'ВВОД '!$B$14*L17/Q17&gt;=0,T17,0)</f>
        <v>18776.8</v>
      </c>
      <c r="I17" s="45">
        <f t="shared" si="6"/>
        <v>2285785.5599999996</v>
      </c>
      <c r="J17" s="46"/>
      <c r="K17" s="40">
        <f t="shared" si="7"/>
        <v>0</v>
      </c>
      <c r="L17" s="47">
        <f t="shared" si="8"/>
        <v>30</v>
      </c>
      <c r="M17" s="47">
        <f t="shared" si="0"/>
        <v>1</v>
      </c>
      <c r="N17" s="48">
        <f t="shared" si="1"/>
        <v>41061</v>
      </c>
      <c r="O17" s="48">
        <f t="shared" si="2"/>
        <v>41061</v>
      </c>
      <c r="P17" s="48">
        <f t="shared" si="3"/>
        <v>41091</v>
      </c>
      <c r="Q17" s="20">
        <f>VLOOKUP(E17,'ВВОД '!$L$3:$M$44,2)</f>
        <v>366</v>
      </c>
      <c r="R17" s="49">
        <f t="shared" si="9"/>
        <v>0</v>
      </c>
      <c r="S17" s="49">
        <f t="shared" si="10"/>
        <v>30</v>
      </c>
      <c r="T17" s="50">
        <f t="shared" si="12"/>
        <v>18776.8</v>
      </c>
      <c r="U17" s="51">
        <f t="shared" si="11"/>
        <v>18776801</v>
      </c>
      <c r="V17" s="51">
        <f>$I16*'ВВОД '!$B$14*L17/Q17</f>
        <v>18776.80131147541</v>
      </c>
      <c r="W17" s="31"/>
      <c r="X17" s="31"/>
      <c r="Y17" s="67"/>
      <c r="Z17" s="96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</row>
    <row r="18" spans="2:48" ht="19.5" customHeight="1">
      <c r="B18" s="33">
        <v>5</v>
      </c>
      <c r="C18" s="34" t="s">
        <v>59</v>
      </c>
      <c r="D18" s="35">
        <f t="shared" si="4"/>
        <v>7</v>
      </c>
      <c r="E18" s="36">
        <f t="shared" si="5"/>
        <v>2012</v>
      </c>
      <c r="F18" s="37">
        <f>IF(B18=MAX('ВВОД '!$B$10:$G$10),G18+H18,IF((I17+H18)&gt;F17,F17,G18+H18))</f>
        <v>23761</v>
      </c>
      <c r="G18" s="37">
        <f>IF(B18=MAX('ВВОД '!$B$10:$G$10),'Информационный расчет'!I17,IF((I17+H18)&gt;F17,F18-H18,I17))</f>
        <v>4400.52</v>
      </c>
      <c r="H18" s="44">
        <f>IF($I17*'ВВОД '!$B$14*L18/Q18&gt;=0,T18,0)</f>
        <v>19360.48</v>
      </c>
      <c r="I18" s="45">
        <f t="shared" si="6"/>
        <v>2281385.0399999996</v>
      </c>
      <c r="J18" s="46"/>
      <c r="K18" s="40">
        <f t="shared" si="7"/>
        <v>0</v>
      </c>
      <c r="L18" s="47">
        <f t="shared" si="8"/>
        <v>31</v>
      </c>
      <c r="M18" s="47">
        <f t="shared" si="0"/>
        <v>1</v>
      </c>
      <c r="N18" s="48">
        <f t="shared" si="1"/>
        <v>41091</v>
      </c>
      <c r="O18" s="48">
        <f t="shared" si="2"/>
        <v>41091</v>
      </c>
      <c r="P18" s="48">
        <f t="shared" si="3"/>
        <v>41122</v>
      </c>
      <c r="Q18" s="20">
        <f>VLOOKUP(E18,'ВВОД '!$L$3:$M$44,2)</f>
        <v>366</v>
      </c>
      <c r="R18" s="49">
        <f t="shared" si="9"/>
        <v>0</v>
      </c>
      <c r="S18" s="49">
        <f t="shared" si="10"/>
        <v>31</v>
      </c>
      <c r="T18" s="50">
        <f t="shared" si="12"/>
        <v>19360.48</v>
      </c>
      <c r="U18" s="51">
        <f t="shared" si="11"/>
        <v>19360478</v>
      </c>
      <c r="V18" s="51">
        <f>$I17*'ВВОД '!$B$14*L18/Q18</f>
        <v>19360.478786885244</v>
      </c>
      <c r="W18" s="31"/>
      <c r="X18" s="31"/>
      <c r="Y18" s="67"/>
      <c r="Z18" s="96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2:48" ht="19.5" customHeight="1">
      <c r="B19" s="33">
        <v>6</v>
      </c>
      <c r="C19" s="34" t="s">
        <v>59</v>
      </c>
      <c r="D19" s="35">
        <f t="shared" si="4"/>
        <v>8</v>
      </c>
      <c r="E19" s="36">
        <f t="shared" si="5"/>
        <v>2012</v>
      </c>
      <c r="F19" s="37">
        <f>IF(B19=MAX('ВВОД '!$B$10:$G$10),G19+H19,IF((I18+H19)&gt;F18,F18,G19+H19))</f>
        <v>23761</v>
      </c>
      <c r="G19" s="37">
        <f>IF(B19=MAX('ВВОД '!$B$10:$G$10),'Информационный расчет'!I18,IF((I18+H19)&gt;F18,F19-H19,I18))</f>
        <v>4437.790000000001</v>
      </c>
      <c r="H19" s="44">
        <f>IF($I18*'ВВОД '!$B$14*L19/Q19&gt;=0,T19,0)</f>
        <v>19323.21</v>
      </c>
      <c r="I19" s="45">
        <f t="shared" si="6"/>
        <v>2276947.2499999995</v>
      </c>
      <c r="J19" s="46"/>
      <c r="K19" s="40">
        <f t="shared" si="7"/>
        <v>0</v>
      </c>
      <c r="L19" s="47">
        <f t="shared" si="8"/>
        <v>31</v>
      </c>
      <c r="M19" s="47">
        <f t="shared" si="0"/>
        <v>1</v>
      </c>
      <c r="N19" s="48">
        <f t="shared" si="1"/>
        <v>41122</v>
      </c>
      <c r="O19" s="48">
        <f t="shared" si="2"/>
        <v>41122</v>
      </c>
      <c r="P19" s="48">
        <f t="shared" si="3"/>
        <v>41153</v>
      </c>
      <c r="Q19" s="20">
        <f>VLOOKUP(E19,'ВВОД '!$L$3:$M$44,2)</f>
        <v>366</v>
      </c>
      <c r="R19" s="49">
        <f t="shared" si="9"/>
        <v>0</v>
      </c>
      <c r="S19" s="49">
        <f t="shared" si="10"/>
        <v>31</v>
      </c>
      <c r="T19" s="50">
        <f t="shared" si="12"/>
        <v>19323.21</v>
      </c>
      <c r="U19" s="51">
        <f t="shared" si="11"/>
        <v>19323206</v>
      </c>
      <c r="V19" s="51">
        <f>$I18*'ВВОД '!$B$14*L19/Q19</f>
        <v>19323.206622950816</v>
      </c>
      <c r="W19" s="31"/>
      <c r="X19" s="67"/>
      <c r="Y19" s="67"/>
      <c r="Z19" s="96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2:48" ht="19.5" customHeight="1">
      <c r="B20" s="33">
        <v>7</v>
      </c>
      <c r="C20" s="34" t="s">
        <v>59</v>
      </c>
      <c r="D20" s="35">
        <f t="shared" si="4"/>
        <v>9</v>
      </c>
      <c r="E20" s="36">
        <f t="shared" si="5"/>
        <v>2012</v>
      </c>
      <c r="F20" s="37">
        <f>IF(B20=MAX('ВВОД '!$B$10:$G$10),G20+H20,IF((I19+H20)&gt;F19,F19,G20+H20))</f>
        <v>23761</v>
      </c>
      <c r="G20" s="37">
        <f>IF(B20=MAX('ВВОД '!$B$10:$G$10),'Информационный расчет'!I19,IF((I19+H20)&gt;F19,F20-H20,I19))</f>
        <v>5097.5</v>
      </c>
      <c r="H20" s="44">
        <f>IF($I19*'ВВОД '!$B$14*L20/Q20&gt;=0,T20,0)</f>
        <v>18663.5</v>
      </c>
      <c r="I20" s="45">
        <f t="shared" si="6"/>
        <v>2271849.7499999995</v>
      </c>
      <c r="J20" s="46"/>
      <c r="K20" s="40">
        <f t="shared" si="7"/>
        <v>0</v>
      </c>
      <c r="L20" s="47">
        <f t="shared" si="8"/>
        <v>30</v>
      </c>
      <c r="M20" s="47">
        <f t="shared" si="0"/>
        <v>1</v>
      </c>
      <c r="N20" s="48">
        <f t="shared" si="1"/>
        <v>41153</v>
      </c>
      <c r="O20" s="48">
        <f t="shared" si="2"/>
        <v>41153</v>
      </c>
      <c r="P20" s="48">
        <f t="shared" si="3"/>
        <v>41183</v>
      </c>
      <c r="Q20" s="20">
        <f>VLOOKUP(E20,'ВВОД '!$L$3:$M$44,2)</f>
        <v>366</v>
      </c>
      <c r="R20" s="49">
        <f t="shared" si="9"/>
        <v>0</v>
      </c>
      <c r="S20" s="49">
        <f t="shared" si="10"/>
        <v>30</v>
      </c>
      <c r="T20" s="50">
        <f t="shared" si="12"/>
        <v>18663.5</v>
      </c>
      <c r="U20" s="51">
        <f t="shared" si="11"/>
        <v>18663502</v>
      </c>
      <c r="V20" s="51">
        <f>$I19*'ВВОД '!$B$14*L20/Q20</f>
        <v>18663.502049180326</v>
      </c>
      <c r="W20" s="31"/>
      <c r="X20" s="31"/>
      <c r="Y20" s="67"/>
      <c r="Z20" s="96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</row>
    <row r="21" spans="2:48" ht="19.5" customHeight="1">
      <c r="B21" s="33">
        <v>8</v>
      </c>
      <c r="C21" s="34" t="s">
        <v>59</v>
      </c>
      <c r="D21" s="35">
        <f t="shared" si="4"/>
        <v>10</v>
      </c>
      <c r="E21" s="36">
        <f t="shared" si="5"/>
        <v>2012</v>
      </c>
      <c r="F21" s="37">
        <f>IF(B21=MAX('ВВОД '!$B$10:$G$10),G21+H21,IF((I20+H21)&gt;F20,F20,G21+H21))</f>
        <v>23761</v>
      </c>
      <c r="G21" s="37">
        <f>IF(B21=MAX('ВВОД '!$B$10:$G$10),'Информационный расчет'!I20,IF((I20+H21)&gt;F20,F21-H21,I20))</f>
        <v>4518.560000000001</v>
      </c>
      <c r="H21" s="44">
        <f>IF($I20*'ВВОД '!$B$14*L21/Q21&gt;=0,T21,0)</f>
        <v>19242.44</v>
      </c>
      <c r="I21" s="45">
        <f t="shared" si="6"/>
        <v>2267331.1899999995</v>
      </c>
      <c r="J21" s="46"/>
      <c r="K21" s="40">
        <f t="shared" si="7"/>
        <v>0</v>
      </c>
      <c r="L21" s="47">
        <f t="shared" si="8"/>
        <v>31</v>
      </c>
      <c r="M21" s="47">
        <f t="shared" si="0"/>
        <v>1</v>
      </c>
      <c r="N21" s="48">
        <f t="shared" si="1"/>
        <v>41183</v>
      </c>
      <c r="O21" s="48">
        <f t="shared" si="2"/>
        <v>41183</v>
      </c>
      <c r="P21" s="48">
        <f t="shared" si="3"/>
        <v>41214</v>
      </c>
      <c r="Q21" s="20">
        <f>VLOOKUP(E21,'ВВОД '!$L$3:$M$44,2)</f>
        <v>366</v>
      </c>
      <c r="R21" s="49">
        <f t="shared" si="9"/>
        <v>0</v>
      </c>
      <c r="S21" s="49">
        <f t="shared" si="10"/>
        <v>31</v>
      </c>
      <c r="T21" s="50">
        <f t="shared" si="12"/>
        <v>19242.44</v>
      </c>
      <c r="U21" s="51">
        <f t="shared" si="11"/>
        <v>19242443</v>
      </c>
      <c r="V21" s="51">
        <f>$I20*'ВВОД '!$B$14*L21/Q21</f>
        <v>19242.443237704916</v>
      </c>
      <c r="W21" s="31"/>
      <c r="X21" s="31"/>
      <c r="Y21" s="67"/>
      <c r="Z21" s="96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</row>
    <row r="22" spans="2:48" ht="19.5" customHeight="1">
      <c r="B22" s="33">
        <v>9</v>
      </c>
      <c r="C22" s="34" t="s">
        <v>59</v>
      </c>
      <c r="D22" s="35">
        <f t="shared" si="4"/>
        <v>11</v>
      </c>
      <c r="E22" s="36">
        <f t="shared" si="5"/>
        <v>2012</v>
      </c>
      <c r="F22" s="37">
        <f>IF(B22=MAX('ВВОД '!$B$10:$G$10),G22+H22,IF((I21+H22)&gt;F21,F21,G22+H22))</f>
        <v>23761</v>
      </c>
      <c r="G22" s="37">
        <f>IF(B22=MAX('ВВОД '!$B$10:$G$10),'Информационный расчет'!I21,IF((I21+H22)&gt;F21,F22-H22,I21))</f>
        <v>5176.32</v>
      </c>
      <c r="H22" s="44">
        <f>IF($I21*'ВВОД '!$B$14*L22/Q22&gt;=0,T22,0)</f>
        <v>18584.68</v>
      </c>
      <c r="I22" s="45">
        <f t="shared" si="6"/>
        <v>2262154.8699999996</v>
      </c>
      <c r="J22" s="46"/>
      <c r="K22" s="40">
        <f t="shared" si="7"/>
        <v>0</v>
      </c>
      <c r="L22" s="47">
        <f t="shared" si="8"/>
        <v>30</v>
      </c>
      <c r="M22" s="47">
        <f t="shared" si="0"/>
        <v>1</v>
      </c>
      <c r="N22" s="48">
        <f t="shared" si="1"/>
        <v>41214</v>
      </c>
      <c r="O22" s="48">
        <f t="shared" si="2"/>
        <v>41214</v>
      </c>
      <c r="P22" s="48">
        <f t="shared" si="3"/>
        <v>41244</v>
      </c>
      <c r="Q22" s="20">
        <f>VLOOKUP(E22,'ВВОД '!$L$3:$M$44,2)</f>
        <v>366</v>
      </c>
      <c r="R22" s="49">
        <f t="shared" si="9"/>
        <v>0</v>
      </c>
      <c r="S22" s="49">
        <f t="shared" si="10"/>
        <v>30</v>
      </c>
      <c r="T22" s="50">
        <f t="shared" si="12"/>
        <v>18584.68</v>
      </c>
      <c r="U22" s="51">
        <f t="shared" si="11"/>
        <v>18584681</v>
      </c>
      <c r="V22" s="51">
        <f>$I21*'ВВОД '!$B$14*L22/Q22</f>
        <v>18584.681885245896</v>
      </c>
      <c r="W22" s="31"/>
      <c r="X22" s="31"/>
      <c r="Y22" s="67"/>
      <c r="Z22" s="96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2:48" ht="19.5" customHeight="1">
      <c r="B23" s="33">
        <v>10</v>
      </c>
      <c r="C23" s="34" t="s">
        <v>59</v>
      </c>
      <c r="D23" s="35">
        <f t="shared" si="4"/>
        <v>12</v>
      </c>
      <c r="E23" s="36">
        <f t="shared" si="5"/>
        <v>2012</v>
      </c>
      <c r="F23" s="37">
        <f>IF(B23=MAX('ВВОД '!$B$10:$G$10),G23+H23,IF((I22+H23)&gt;F22,F22,G23+H23))</f>
        <v>23761</v>
      </c>
      <c r="G23" s="37">
        <f>IF(B23=MAX('ВВОД '!$B$10:$G$10),'Информационный расчет'!I22,IF((I22+H23)&gt;F22,F23-H23,I22))</f>
        <v>4600.669999999998</v>
      </c>
      <c r="H23" s="44">
        <f>IF($I22*'ВВОД '!$B$14*L23/Q23&gt;=0,T23,0)</f>
        <v>19160.33</v>
      </c>
      <c r="I23" s="45">
        <f t="shared" si="6"/>
        <v>2257554.1999999997</v>
      </c>
      <c r="J23" s="46"/>
      <c r="K23" s="40">
        <f t="shared" si="7"/>
        <v>0</v>
      </c>
      <c r="L23" s="47">
        <f t="shared" si="8"/>
        <v>31</v>
      </c>
      <c r="M23" s="47">
        <f t="shared" si="0"/>
        <v>1</v>
      </c>
      <c r="N23" s="48">
        <f t="shared" si="1"/>
        <v>41244</v>
      </c>
      <c r="O23" s="48">
        <f t="shared" si="2"/>
        <v>41244</v>
      </c>
      <c r="P23" s="48">
        <f t="shared" si="3"/>
        <v>41275</v>
      </c>
      <c r="Q23" s="20">
        <f>VLOOKUP(E23,'ВВОД '!$L$3:$M$44,2)</f>
        <v>366</v>
      </c>
      <c r="R23" s="49">
        <f t="shared" si="9"/>
        <v>0</v>
      </c>
      <c r="S23" s="49">
        <f t="shared" si="10"/>
        <v>31</v>
      </c>
      <c r="T23" s="50">
        <f t="shared" si="12"/>
        <v>19160.33</v>
      </c>
      <c r="U23" s="51">
        <f t="shared" si="11"/>
        <v>19160328</v>
      </c>
      <c r="V23" s="51">
        <f>$I22*'ВВОД '!$B$14*L23/Q23</f>
        <v>19160.32813387978</v>
      </c>
      <c r="W23" s="31"/>
      <c r="X23" s="31"/>
      <c r="Y23" s="67"/>
      <c r="Z23" s="96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2:48" ht="19.5" customHeight="1">
      <c r="B24" s="33">
        <v>11</v>
      </c>
      <c r="C24" s="34" t="s">
        <v>59</v>
      </c>
      <c r="D24" s="35">
        <f t="shared" si="4"/>
        <v>1</v>
      </c>
      <c r="E24" s="36">
        <f t="shared" si="5"/>
        <v>2013</v>
      </c>
      <c r="F24" s="37">
        <f>IF(B24=MAX('ВВОД '!$B$10:$G$10),G24+H24,IF((I23+H24)&gt;F23,F23,G24+H24))</f>
        <v>23761</v>
      </c>
      <c r="G24" s="37">
        <f>IF(B24=MAX('ВВОД '!$B$10:$G$10),'Информационный расчет'!I23,IF((I23+H24)&gt;F23,F24-H24,I23))</f>
        <v>4587.25</v>
      </c>
      <c r="H24" s="44">
        <f>IF($I23*'ВВОД '!$B$14*L24/Q24&gt;=0,T24,0)</f>
        <v>19173.75</v>
      </c>
      <c r="I24" s="45">
        <f t="shared" si="6"/>
        <v>2252966.9499999997</v>
      </c>
      <c r="J24" s="46"/>
      <c r="K24" s="40">
        <f t="shared" si="7"/>
        <v>0</v>
      </c>
      <c r="L24" s="47">
        <f t="shared" si="8"/>
        <v>31</v>
      </c>
      <c r="M24" s="47">
        <f t="shared" si="0"/>
        <v>1</v>
      </c>
      <c r="N24" s="48">
        <f t="shared" si="1"/>
        <v>41275</v>
      </c>
      <c r="O24" s="48">
        <f t="shared" si="2"/>
        <v>41275</v>
      </c>
      <c r="P24" s="48">
        <f t="shared" si="3"/>
        <v>41306</v>
      </c>
      <c r="Q24" s="20">
        <f>VLOOKUP(E24,'ВВОД '!$L$3:$M$44,2)</f>
        <v>365</v>
      </c>
      <c r="R24" s="49">
        <f t="shared" si="9"/>
        <v>0</v>
      </c>
      <c r="S24" s="49">
        <f t="shared" si="10"/>
        <v>31</v>
      </c>
      <c r="T24" s="50">
        <f t="shared" si="12"/>
        <v>19173.75</v>
      </c>
      <c r="U24" s="51">
        <f t="shared" si="11"/>
        <v>19173748</v>
      </c>
      <c r="V24" s="51">
        <f>$I23*'ВВОД '!$B$14*L24/Q24</f>
        <v>19173.748</v>
      </c>
      <c r="W24" s="31"/>
      <c r="X24" s="31"/>
      <c r="Y24" s="67"/>
      <c r="Z24" s="96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</row>
    <row r="25" spans="2:48" ht="19.5" customHeight="1">
      <c r="B25" s="33">
        <v>12</v>
      </c>
      <c r="C25" s="34" t="s">
        <v>59</v>
      </c>
      <c r="D25" s="35">
        <f t="shared" si="4"/>
        <v>2</v>
      </c>
      <c r="E25" s="36">
        <f t="shared" si="5"/>
        <v>2013</v>
      </c>
      <c r="F25" s="37">
        <f>IF(B25=MAX('ВВОД '!$B$10:$G$10),G25+H25,IF((I24+H25)&gt;F24,F24,G25+H25))</f>
        <v>23761</v>
      </c>
      <c r="G25" s="37">
        <f>IF(B25=MAX('ВВОД '!$B$10:$G$10),'Информационный расчет'!I24,IF((I24+H25)&gt;F24,F25-H25,I24))</f>
        <v>6477.970000000001</v>
      </c>
      <c r="H25" s="44">
        <f>IF($I24*'ВВОД '!$B$14*L25/Q25&gt;=0,T25,0)</f>
        <v>17283.03</v>
      </c>
      <c r="I25" s="45">
        <f t="shared" si="6"/>
        <v>2246488.9799999995</v>
      </c>
      <c r="J25" s="46"/>
      <c r="K25" s="40">
        <f t="shared" si="7"/>
        <v>0</v>
      </c>
      <c r="L25" s="47">
        <f t="shared" si="8"/>
        <v>28</v>
      </c>
      <c r="M25" s="47">
        <f t="shared" si="0"/>
        <v>1</v>
      </c>
      <c r="N25" s="48">
        <f t="shared" si="1"/>
        <v>41306</v>
      </c>
      <c r="O25" s="48">
        <f t="shared" si="2"/>
        <v>41306</v>
      </c>
      <c r="P25" s="48">
        <f t="shared" si="3"/>
        <v>41334</v>
      </c>
      <c r="Q25" s="20">
        <f>VLOOKUP(E25,'ВВОД '!$L$3:$M$44,2)</f>
        <v>365</v>
      </c>
      <c r="R25" s="49">
        <f t="shared" si="9"/>
        <v>0</v>
      </c>
      <c r="S25" s="49">
        <f t="shared" si="10"/>
        <v>28</v>
      </c>
      <c r="T25" s="50">
        <f t="shared" si="12"/>
        <v>17283.03</v>
      </c>
      <c r="U25" s="51">
        <f t="shared" si="11"/>
        <v>17283034</v>
      </c>
      <c r="V25" s="51">
        <f>$I24*'ВВОД '!$B$14*L25/Q25</f>
        <v>17283.034136986298</v>
      </c>
      <c r="W25" s="31"/>
      <c r="X25" s="67"/>
      <c r="Y25" s="67"/>
      <c r="Z25" s="9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2:48" ht="19.5" customHeight="1">
      <c r="B26" s="33">
        <v>13</v>
      </c>
      <c r="C26" s="34" t="s">
        <v>59</v>
      </c>
      <c r="D26" s="35">
        <f t="shared" si="4"/>
        <v>3</v>
      </c>
      <c r="E26" s="36">
        <f t="shared" si="5"/>
        <v>2013</v>
      </c>
      <c r="F26" s="37">
        <f>IF(B26=MAX('ВВОД '!$B$10:$G$10),G26+H26,IF((I25+H26)&gt;F25,F25,G26+H26))</f>
        <v>23761</v>
      </c>
      <c r="G26" s="37">
        <f>IF(B26=MAX('ВВОД '!$B$10:$G$10),'Информационный расчет'!I25,IF((I25+H26)&gt;F25,F26-H26,I25))</f>
        <v>4681.23</v>
      </c>
      <c r="H26" s="44">
        <f>IF($I25*'ВВОД '!$B$14*L26/Q26&gt;=0,T26,0)</f>
        <v>19079.77</v>
      </c>
      <c r="I26" s="45">
        <f t="shared" si="6"/>
        <v>2241807.7499999995</v>
      </c>
      <c r="J26" s="46"/>
      <c r="K26" s="40">
        <f t="shared" si="7"/>
        <v>0</v>
      </c>
      <c r="L26" s="47">
        <f t="shared" si="8"/>
        <v>31</v>
      </c>
      <c r="M26" s="47">
        <f t="shared" si="0"/>
        <v>1</v>
      </c>
      <c r="N26" s="48">
        <f t="shared" si="1"/>
        <v>41334</v>
      </c>
      <c r="O26" s="48">
        <f t="shared" si="2"/>
        <v>41334</v>
      </c>
      <c r="P26" s="48">
        <f t="shared" si="3"/>
        <v>41365</v>
      </c>
      <c r="Q26" s="20">
        <f>VLOOKUP(E26,'ВВОД '!$L$3:$M$44,2)</f>
        <v>365</v>
      </c>
      <c r="R26" s="49">
        <f t="shared" si="9"/>
        <v>0</v>
      </c>
      <c r="S26" s="49">
        <f t="shared" si="10"/>
        <v>31</v>
      </c>
      <c r="T26" s="50">
        <f t="shared" si="12"/>
        <v>19079.77</v>
      </c>
      <c r="U26" s="51">
        <f t="shared" si="11"/>
        <v>19079769</v>
      </c>
      <c r="V26" s="51">
        <f>$I25*'ВВОД '!$B$14*L26/Q26</f>
        <v>19079.76941917808</v>
      </c>
      <c r="W26" s="31"/>
      <c r="X26" s="31"/>
      <c r="Y26" s="67"/>
      <c r="Z26" s="96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</row>
    <row r="27" spans="2:48" ht="19.5" customHeight="1">
      <c r="B27" s="33">
        <v>14</v>
      </c>
      <c r="C27" s="34" t="s">
        <v>59</v>
      </c>
      <c r="D27" s="35">
        <f t="shared" si="4"/>
        <v>4</v>
      </c>
      <c r="E27" s="36">
        <f t="shared" si="5"/>
        <v>2013</v>
      </c>
      <c r="F27" s="37">
        <f>IF(B27=MAX('ВВОД '!$B$10:$G$10),G27+H27,IF((I26+H27)&gt;F26,F26,G27+H27))</f>
        <v>23761</v>
      </c>
      <c r="G27" s="37">
        <f>IF(B27=MAX('ВВОД '!$B$10:$G$10),'Информационный расчет'!I26,IF((I26+H27)&gt;F26,F27-H27,I26))</f>
        <v>5335.18</v>
      </c>
      <c r="H27" s="44">
        <f>IF($I26*'ВВОД '!$B$14*L27/Q27&gt;=0,T27,0)</f>
        <v>18425.82</v>
      </c>
      <c r="I27" s="45">
        <f t="shared" si="6"/>
        <v>2236472.5699999994</v>
      </c>
      <c r="J27" s="46"/>
      <c r="K27" s="40">
        <f t="shared" si="7"/>
        <v>0</v>
      </c>
      <c r="L27" s="47">
        <f t="shared" si="8"/>
        <v>30</v>
      </c>
      <c r="M27" s="47">
        <f t="shared" si="0"/>
        <v>1</v>
      </c>
      <c r="N27" s="48">
        <f t="shared" si="1"/>
        <v>41365</v>
      </c>
      <c r="O27" s="48">
        <f t="shared" si="2"/>
        <v>41365</v>
      </c>
      <c r="P27" s="48">
        <f t="shared" si="3"/>
        <v>41395</v>
      </c>
      <c r="Q27" s="20">
        <f>VLOOKUP(E27,'ВВОД '!$L$3:$M$44,2)</f>
        <v>365</v>
      </c>
      <c r="R27" s="49">
        <f t="shared" si="9"/>
        <v>0</v>
      </c>
      <c r="S27" s="49">
        <f t="shared" si="10"/>
        <v>30</v>
      </c>
      <c r="T27" s="50">
        <f t="shared" si="12"/>
        <v>18425.82</v>
      </c>
      <c r="U27" s="51">
        <f t="shared" si="11"/>
        <v>18425817</v>
      </c>
      <c r="V27" s="51">
        <f>$I26*'ВВОД '!$B$14*L27/Q27</f>
        <v>18425.81712328767</v>
      </c>
      <c r="W27" s="31"/>
      <c r="X27" s="31"/>
      <c r="Y27" s="31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</row>
    <row r="28" spans="2:48" ht="19.5" customHeight="1">
      <c r="B28" s="33">
        <v>15</v>
      </c>
      <c r="C28" s="34" t="s">
        <v>59</v>
      </c>
      <c r="D28" s="35">
        <f t="shared" si="4"/>
        <v>5</v>
      </c>
      <c r="E28" s="36">
        <f t="shared" si="5"/>
        <v>2013</v>
      </c>
      <c r="F28" s="37">
        <f>IF(B28=MAX('ВВОД '!$B$10:$G$10),G28+H28,IF((I27+H28)&gt;F27,F27,G28+H28))</f>
        <v>23761</v>
      </c>
      <c r="G28" s="37">
        <f>IF(B28=MAX('ВВОД '!$B$10:$G$10),'Информационный расчет'!I27,IF((I27+H28)&gt;F27,F28-H28,I27))</f>
        <v>4766.299999999999</v>
      </c>
      <c r="H28" s="44">
        <f>IF($I27*'ВВОД '!$B$14*L28/Q28&gt;=0,T28,0)</f>
        <v>18994.7</v>
      </c>
      <c r="I28" s="45">
        <f t="shared" si="6"/>
        <v>2231706.2699999996</v>
      </c>
      <c r="J28" s="46"/>
      <c r="K28" s="40">
        <f t="shared" si="7"/>
        <v>0</v>
      </c>
      <c r="L28" s="47">
        <f t="shared" si="8"/>
        <v>31</v>
      </c>
      <c r="M28" s="47">
        <f t="shared" si="0"/>
        <v>1</v>
      </c>
      <c r="N28" s="48">
        <f t="shared" si="1"/>
        <v>41395</v>
      </c>
      <c r="O28" s="48">
        <f t="shared" si="2"/>
        <v>41395</v>
      </c>
      <c r="P28" s="48">
        <f t="shared" si="3"/>
        <v>41426</v>
      </c>
      <c r="Q28" s="20">
        <f>VLOOKUP(E28,'ВВОД '!$L$3:$M$44,2)</f>
        <v>365</v>
      </c>
      <c r="R28" s="49">
        <f t="shared" si="9"/>
        <v>0</v>
      </c>
      <c r="S28" s="49">
        <f t="shared" si="10"/>
        <v>31</v>
      </c>
      <c r="T28" s="50">
        <f t="shared" si="12"/>
        <v>18994.7</v>
      </c>
      <c r="U28" s="51">
        <f t="shared" si="11"/>
        <v>18994698</v>
      </c>
      <c r="V28" s="51">
        <f>$I27*'ВВОД '!$B$14*L28/Q28</f>
        <v>18994.69853972602</v>
      </c>
      <c r="W28" s="31"/>
      <c r="X28" s="31"/>
      <c r="Y28" s="31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</row>
    <row r="29" spans="2:48" ht="19.5" customHeight="1">
      <c r="B29" s="33">
        <v>16</v>
      </c>
      <c r="C29" s="34" t="s">
        <v>59</v>
      </c>
      <c r="D29" s="35">
        <f t="shared" si="4"/>
        <v>6</v>
      </c>
      <c r="E29" s="36">
        <f t="shared" si="5"/>
        <v>2013</v>
      </c>
      <c r="F29" s="37">
        <f>IF(B29=MAX('ВВОД '!$B$10:$G$10),G29+H29,IF((I28+H29)&gt;F28,F28,G29+H29))</f>
        <v>23761</v>
      </c>
      <c r="G29" s="37">
        <f>IF(B29=MAX('ВВОД '!$B$10:$G$10),'Информационный расчет'!I28,IF((I28+H29)&gt;F28,F29-H29,I28))</f>
        <v>5418.209999999999</v>
      </c>
      <c r="H29" s="44">
        <f>IF($I28*'ВВОД '!$B$14*L29/Q29&gt;=0,T29,0)</f>
        <v>18342.79</v>
      </c>
      <c r="I29" s="45">
        <f t="shared" si="6"/>
        <v>2226288.0599999996</v>
      </c>
      <c r="J29" s="46"/>
      <c r="K29" s="40">
        <f t="shared" si="7"/>
        <v>0</v>
      </c>
      <c r="L29" s="47">
        <f t="shared" si="8"/>
        <v>30</v>
      </c>
      <c r="M29" s="47">
        <f t="shared" si="0"/>
        <v>1</v>
      </c>
      <c r="N29" s="48">
        <f t="shared" si="1"/>
        <v>41426</v>
      </c>
      <c r="O29" s="48">
        <f t="shared" si="2"/>
        <v>41426</v>
      </c>
      <c r="P29" s="48">
        <f t="shared" si="3"/>
        <v>41456</v>
      </c>
      <c r="Q29" s="20">
        <f>VLOOKUP(E29,'ВВОД '!$L$3:$M$44,2)</f>
        <v>365</v>
      </c>
      <c r="R29" s="49">
        <f t="shared" si="9"/>
        <v>0</v>
      </c>
      <c r="S29" s="49">
        <f t="shared" si="10"/>
        <v>30</v>
      </c>
      <c r="T29" s="50">
        <f t="shared" si="12"/>
        <v>18342.79</v>
      </c>
      <c r="U29" s="51">
        <f t="shared" si="11"/>
        <v>18342791</v>
      </c>
      <c r="V29" s="51">
        <f>$I28*'ВВОД '!$B$14*L29/Q29</f>
        <v>18342.79126027397</v>
      </c>
      <c r="W29" s="31"/>
      <c r="X29" s="31"/>
      <c r="Y29" s="31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</row>
    <row r="30" spans="2:48" ht="19.5" customHeight="1">
      <c r="B30" s="33">
        <v>17</v>
      </c>
      <c r="C30" s="34" t="s">
        <v>59</v>
      </c>
      <c r="D30" s="35">
        <f t="shared" si="4"/>
        <v>7</v>
      </c>
      <c r="E30" s="36">
        <f t="shared" si="5"/>
        <v>2013</v>
      </c>
      <c r="F30" s="37">
        <f>IF(B30=MAX('ВВОД '!$B$10:$G$10),G30+H30,IF((I29+H30)&gt;F29,F29,G30+H30))</f>
        <v>23761</v>
      </c>
      <c r="G30" s="37">
        <f>IF(B30=MAX('ВВОД '!$B$10:$G$10),'Информационный расчет'!I29,IF((I29+H30)&gt;F29,F30-H30,I29))</f>
        <v>4852.799999999999</v>
      </c>
      <c r="H30" s="44">
        <f>IF($I29*'ВВОД '!$B$14*L30/Q30&gt;=0,T30,0)</f>
        <v>18908.2</v>
      </c>
      <c r="I30" s="45">
        <f t="shared" si="6"/>
        <v>2221435.26</v>
      </c>
      <c r="J30" s="46"/>
      <c r="K30" s="40">
        <f t="shared" si="7"/>
        <v>0</v>
      </c>
      <c r="L30" s="47">
        <f t="shared" si="8"/>
        <v>31</v>
      </c>
      <c r="M30" s="47">
        <f t="shared" si="0"/>
        <v>1</v>
      </c>
      <c r="N30" s="48">
        <f t="shared" si="1"/>
        <v>41456</v>
      </c>
      <c r="O30" s="48">
        <f t="shared" si="2"/>
        <v>41456</v>
      </c>
      <c r="P30" s="48">
        <f t="shared" si="3"/>
        <v>41487</v>
      </c>
      <c r="Q30" s="20">
        <f>VLOOKUP(E30,'ВВОД '!$L$3:$M$44,2)</f>
        <v>365</v>
      </c>
      <c r="R30" s="49">
        <f t="shared" si="9"/>
        <v>0</v>
      </c>
      <c r="S30" s="49">
        <f t="shared" si="10"/>
        <v>31</v>
      </c>
      <c r="T30" s="50">
        <f t="shared" si="12"/>
        <v>18908.2</v>
      </c>
      <c r="U30" s="51">
        <f t="shared" si="11"/>
        <v>18908199</v>
      </c>
      <c r="V30" s="51">
        <f>$I29*'ВВОД '!$B$14*L30/Q30</f>
        <v>18908.199961643833</v>
      </c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</row>
    <row r="31" spans="2:48" ht="19.5" customHeight="1">
      <c r="B31" s="33">
        <v>18</v>
      </c>
      <c r="C31" s="34" t="s">
        <v>59</v>
      </c>
      <c r="D31" s="35">
        <f t="shared" si="4"/>
        <v>8</v>
      </c>
      <c r="E31" s="36">
        <f t="shared" si="5"/>
        <v>2013</v>
      </c>
      <c r="F31" s="37">
        <f>IF(B31=MAX('ВВОД '!$B$10:$G$10),G31+H31,IF((I30+H31)&gt;F30,F30,G31+H31))</f>
        <v>23761</v>
      </c>
      <c r="G31" s="37">
        <f>IF(B31=MAX('ВВОД '!$B$10:$G$10),'Информационный расчет'!I30,IF((I30+H31)&gt;F30,F31-H31,I30))</f>
        <v>4894.02</v>
      </c>
      <c r="H31" s="44">
        <f>IF($I30*'ВВОД '!$B$14*L31/Q31&gt;=0,T31,0)</f>
        <v>18866.98</v>
      </c>
      <c r="I31" s="45">
        <f t="shared" si="6"/>
        <v>2216541.2399999998</v>
      </c>
      <c r="J31" s="46"/>
      <c r="K31" s="40">
        <f t="shared" si="7"/>
        <v>0</v>
      </c>
      <c r="L31" s="47">
        <f t="shared" si="8"/>
        <v>31</v>
      </c>
      <c r="M31" s="47">
        <f t="shared" si="0"/>
        <v>1</v>
      </c>
      <c r="N31" s="48">
        <f t="shared" si="1"/>
        <v>41487</v>
      </c>
      <c r="O31" s="48">
        <f t="shared" si="2"/>
        <v>41487</v>
      </c>
      <c r="P31" s="48">
        <f t="shared" si="3"/>
        <v>41518</v>
      </c>
      <c r="Q31" s="20">
        <f>VLOOKUP(E31,'ВВОД '!$L$3:$M$44,2)</f>
        <v>365</v>
      </c>
      <c r="R31" s="49">
        <f t="shared" si="9"/>
        <v>0</v>
      </c>
      <c r="S31" s="49">
        <f t="shared" si="10"/>
        <v>31</v>
      </c>
      <c r="T31" s="50">
        <f t="shared" si="12"/>
        <v>18866.98</v>
      </c>
      <c r="U31" s="51">
        <f t="shared" si="11"/>
        <v>18866984</v>
      </c>
      <c r="V31" s="51">
        <f>$I30*'ВВОД '!$B$14*L31/Q31</f>
        <v>18866.9844</v>
      </c>
      <c r="W31" s="31"/>
      <c r="X31" s="31"/>
      <c r="Y31" s="3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</row>
    <row r="32" spans="2:48" ht="19.5" customHeight="1">
      <c r="B32" s="33">
        <v>19</v>
      </c>
      <c r="C32" s="34" t="s">
        <v>59</v>
      </c>
      <c r="D32" s="35">
        <f t="shared" si="4"/>
        <v>9</v>
      </c>
      <c r="E32" s="36">
        <f t="shared" si="5"/>
        <v>2013</v>
      </c>
      <c r="F32" s="37">
        <f>IF(B32=MAX('ВВОД '!$B$10:$G$10),G32+H32,IF((I31+H32)&gt;F31,F31,G32+H32))</f>
        <v>23761</v>
      </c>
      <c r="G32" s="37">
        <f>IF(B32=MAX('ВВОД '!$B$10:$G$10),'Информационный расчет'!I31,IF((I31+H32)&gt;F31,F32-H32,I31))</f>
        <v>5542.8499999999985</v>
      </c>
      <c r="H32" s="44">
        <f>IF($I31*'ВВОД '!$B$14*L32/Q32&gt;=0,T32,0)</f>
        <v>18218.15</v>
      </c>
      <c r="I32" s="45">
        <f t="shared" si="6"/>
        <v>2210998.3899999997</v>
      </c>
      <c r="J32" s="46"/>
      <c r="K32" s="40">
        <f t="shared" si="7"/>
        <v>0</v>
      </c>
      <c r="L32" s="47">
        <f t="shared" si="8"/>
        <v>30</v>
      </c>
      <c r="M32" s="47">
        <f t="shared" si="0"/>
        <v>1</v>
      </c>
      <c r="N32" s="48">
        <f t="shared" si="1"/>
        <v>41518</v>
      </c>
      <c r="O32" s="48">
        <f t="shared" si="2"/>
        <v>41518</v>
      </c>
      <c r="P32" s="48">
        <f t="shared" si="3"/>
        <v>41548</v>
      </c>
      <c r="Q32" s="20">
        <f>VLOOKUP(E32,'ВВОД '!$L$3:$M$44,2)</f>
        <v>365</v>
      </c>
      <c r="R32" s="49">
        <f t="shared" si="9"/>
        <v>0</v>
      </c>
      <c r="S32" s="49">
        <f t="shared" si="10"/>
        <v>30</v>
      </c>
      <c r="T32" s="50">
        <f t="shared" si="12"/>
        <v>18218.15</v>
      </c>
      <c r="U32" s="51">
        <f t="shared" si="11"/>
        <v>18218147</v>
      </c>
      <c r="V32" s="51">
        <f>$I31*'ВВОД '!$B$14*L32/Q32</f>
        <v>18218.147178082192</v>
      </c>
      <c r="W32" s="31"/>
      <c r="X32" s="31"/>
      <c r="Y32" s="31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</row>
    <row r="33" spans="2:48" ht="19.5" customHeight="1">
      <c r="B33" s="33">
        <v>20</v>
      </c>
      <c r="C33" s="34" t="s">
        <v>59</v>
      </c>
      <c r="D33" s="35">
        <f t="shared" si="4"/>
        <v>10</v>
      </c>
      <c r="E33" s="36">
        <f t="shared" si="5"/>
        <v>2013</v>
      </c>
      <c r="F33" s="37">
        <f>IF(B33=MAX('ВВОД '!$B$10:$G$10),G33+H33,IF((I32+H33)&gt;F32,F32,G33+H33))</f>
        <v>23761</v>
      </c>
      <c r="G33" s="37">
        <f>IF(B33=MAX('ВВОД '!$B$10:$G$10),'Информационный расчет'!I32,IF((I32+H33)&gt;F32,F33-H33,I32))</f>
        <v>4982.66</v>
      </c>
      <c r="H33" s="44">
        <f>IF($I32*'ВВОД '!$B$14*L33/Q33&gt;=0,T33,0)</f>
        <v>18778.34</v>
      </c>
      <c r="I33" s="45">
        <f t="shared" si="6"/>
        <v>2206015.7299999995</v>
      </c>
      <c r="J33" s="46"/>
      <c r="K33" s="40">
        <f t="shared" si="7"/>
        <v>0</v>
      </c>
      <c r="L33" s="47">
        <f t="shared" si="8"/>
        <v>31</v>
      </c>
      <c r="M33" s="47">
        <f t="shared" si="0"/>
        <v>1</v>
      </c>
      <c r="N33" s="48">
        <f t="shared" si="1"/>
        <v>41548</v>
      </c>
      <c r="O33" s="48">
        <f t="shared" si="2"/>
        <v>41548</v>
      </c>
      <c r="P33" s="48">
        <f t="shared" si="3"/>
        <v>41579</v>
      </c>
      <c r="Q33" s="20">
        <f>VLOOKUP(E33,'ВВОД '!$L$3:$M$44,2)</f>
        <v>365</v>
      </c>
      <c r="R33" s="49">
        <f t="shared" si="9"/>
        <v>0</v>
      </c>
      <c r="S33" s="49">
        <f t="shared" si="10"/>
        <v>31</v>
      </c>
      <c r="T33" s="50">
        <f t="shared" si="12"/>
        <v>18778.34</v>
      </c>
      <c r="U33" s="51">
        <f t="shared" si="11"/>
        <v>18778342</v>
      </c>
      <c r="V33" s="51">
        <f>$I32*'ВВОД '!$B$14*L33/Q33</f>
        <v>18778.342490410956</v>
      </c>
      <c r="W33" s="31"/>
      <c r="X33" s="31"/>
      <c r="Y33" s="31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</row>
    <row r="34" spans="2:48" ht="19.5" customHeight="1">
      <c r="B34" s="33">
        <v>21</v>
      </c>
      <c r="C34" s="34" t="s">
        <v>59</v>
      </c>
      <c r="D34" s="35">
        <f t="shared" si="4"/>
        <v>11</v>
      </c>
      <c r="E34" s="36">
        <f t="shared" si="5"/>
        <v>2013</v>
      </c>
      <c r="F34" s="37">
        <f>IF(B34=MAX('ВВОД '!$B$10:$G$10),G34+H34,IF((I33+H34)&gt;F33,F33,G34+H34))</f>
        <v>23761</v>
      </c>
      <c r="G34" s="37">
        <f>IF(B34=MAX('ВВОД '!$B$10:$G$10),'Информационный расчет'!I33,IF((I33+H34)&gt;F33,F34-H34,I33))</f>
        <v>5629.360000000001</v>
      </c>
      <c r="H34" s="44">
        <f>IF($I33*'ВВОД '!$B$14*L34/Q34&gt;=0,T34,0)</f>
        <v>18131.64</v>
      </c>
      <c r="I34" s="45">
        <f t="shared" si="6"/>
        <v>2200386.3699999996</v>
      </c>
      <c r="J34" s="46"/>
      <c r="K34" s="40">
        <f t="shared" si="7"/>
        <v>0</v>
      </c>
      <c r="L34" s="47">
        <f t="shared" si="8"/>
        <v>30</v>
      </c>
      <c r="M34" s="47">
        <f t="shared" si="0"/>
        <v>1</v>
      </c>
      <c r="N34" s="48">
        <f t="shared" si="1"/>
        <v>41579</v>
      </c>
      <c r="O34" s="48">
        <f t="shared" si="2"/>
        <v>41579</v>
      </c>
      <c r="P34" s="48">
        <f t="shared" si="3"/>
        <v>41609</v>
      </c>
      <c r="Q34" s="20">
        <f>VLOOKUP(E34,'ВВОД '!$L$3:$M$44,2)</f>
        <v>365</v>
      </c>
      <c r="R34" s="49">
        <f t="shared" si="9"/>
        <v>0</v>
      </c>
      <c r="S34" s="49">
        <f t="shared" si="10"/>
        <v>30</v>
      </c>
      <c r="T34" s="50">
        <f t="shared" si="12"/>
        <v>18131.64</v>
      </c>
      <c r="U34" s="51">
        <f t="shared" si="11"/>
        <v>18131636</v>
      </c>
      <c r="V34" s="51">
        <f>$I33*'ВВОД '!$B$14*L34/Q34</f>
        <v>18131.6361369863</v>
      </c>
      <c r="W34" s="31"/>
      <c r="X34" s="31"/>
      <c r="Y34" s="31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</row>
    <row r="35" spans="2:48" ht="19.5" customHeight="1">
      <c r="B35" s="33">
        <v>22</v>
      </c>
      <c r="C35" s="34" t="s">
        <v>59</v>
      </c>
      <c r="D35" s="35">
        <f t="shared" si="4"/>
        <v>12</v>
      </c>
      <c r="E35" s="36">
        <f t="shared" si="5"/>
        <v>2013</v>
      </c>
      <c r="F35" s="37">
        <f>IF(B35=MAX('ВВОД '!$B$10:$G$10),G35+H35,IF((I34+H35)&gt;F34,F34,G35+H35))</f>
        <v>23761</v>
      </c>
      <c r="G35" s="37">
        <f>IF(B35=MAX('ВВОД '!$B$10:$G$10),'Информационный расчет'!I34,IF((I34+H35)&gt;F34,F35-H35,I34))</f>
        <v>5072.790000000001</v>
      </c>
      <c r="H35" s="44">
        <f>IF($I34*'ВВОД '!$B$14*L35/Q35&gt;=0,T35,0)</f>
        <v>18688.21</v>
      </c>
      <c r="I35" s="45">
        <f t="shared" si="6"/>
        <v>2195313.5799999996</v>
      </c>
      <c r="J35" s="46"/>
      <c r="K35" s="40">
        <f t="shared" si="7"/>
        <v>0</v>
      </c>
      <c r="L35" s="47">
        <f t="shared" si="8"/>
        <v>31</v>
      </c>
      <c r="M35" s="47">
        <f t="shared" si="0"/>
        <v>1</v>
      </c>
      <c r="N35" s="48">
        <f t="shared" si="1"/>
        <v>41609</v>
      </c>
      <c r="O35" s="48">
        <f t="shared" si="2"/>
        <v>41609</v>
      </c>
      <c r="P35" s="48">
        <f t="shared" si="3"/>
        <v>41640</v>
      </c>
      <c r="Q35" s="20">
        <f>VLOOKUP(E35,'ВВОД '!$L$3:$M$44,2)</f>
        <v>365</v>
      </c>
      <c r="R35" s="49">
        <f t="shared" si="9"/>
        <v>0</v>
      </c>
      <c r="S35" s="49">
        <f t="shared" si="10"/>
        <v>31</v>
      </c>
      <c r="T35" s="50">
        <f t="shared" si="12"/>
        <v>18688.21</v>
      </c>
      <c r="U35" s="51">
        <f t="shared" si="11"/>
        <v>18688213</v>
      </c>
      <c r="V35" s="51">
        <f>$I34*'ВВОД '!$B$14*L35/Q35</f>
        <v>18688.21300547945</v>
      </c>
      <c r="W35" s="31"/>
      <c r="X35" s="31"/>
      <c r="Y35" s="31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</row>
    <row r="36" spans="2:48" ht="19.5" customHeight="1">
      <c r="B36" s="33">
        <v>23</v>
      </c>
      <c r="C36" s="34" t="s">
        <v>59</v>
      </c>
      <c r="D36" s="35">
        <f t="shared" si="4"/>
        <v>1</v>
      </c>
      <c r="E36" s="36">
        <f t="shared" si="5"/>
        <v>2014</v>
      </c>
      <c r="F36" s="37">
        <f>IF(B36=MAX('ВВОД '!$B$10:$G$10),G36+H36,IF((I35+H36)&gt;F35,F35,G36+H36))</f>
        <v>23761</v>
      </c>
      <c r="G36" s="37">
        <f>IF(B36=MAX('ВВОД '!$B$10:$G$10),'Информационный расчет'!I35,IF((I35+H36)&gt;F35,F36-H36,I35))</f>
        <v>5115.869999999999</v>
      </c>
      <c r="H36" s="44">
        <f>IF($I35*'ВВОД '!$B$14*L36/Q36&gt;=0,T36,0)</f>
        <v>18645.13</v>
      </c>
      <c r="I36" s="45">
        <f t="shared" si="6"/>
        <v>2190197.7099999995</v>
      </c>
      <c r="J36" s="46"/>
      <c r="K36" s="40">
        <f t="shared" si="7"/>
        <v>0</v>
      </c>
      <c r="L36" s="47">
        <f t="shared" si="8"/>
        <v>31</v>
      </c>
      <c r="M36" s="47">
        <f t="shared" si="0"/>
        <v>1</v>
      </c>
      <c r="N36" s="48">
        <f t="shared" si="1"/>
        <v>41640</v>
      </c>
      <c r="O36" s="48">
        <f t="shared" si="2"/>
        <v>41640</v>
      </c>
      <c r="P36" s="48">
        <f t="shared" si="3"/>
        <v>41671</v>
      </c>
      <c r="Q36" s="20">
        <f>VLOOKUP(E36,'ВВОД '!$L$3:$M$44,2)</f>
        <v>365</v>
      </c>
      <c r="R36" s="49">
        <f t="shared" si="9"/>
        <v>0</v>
      </c>
      <c r="S36" s="49">
        <f t="shared" si="10"/>
        <v>31</v>
      </c>
      <c r="T36" s="50">
        <f t="shared" si="12"/>
        <v>18645.13</v>
      </c>
      <c r="U36" s="51">
        <f t="shared" si="11"/>
        <v>18645129</v>
      </c>
      <c r="V36" s="51">
        <f>$I35*'ВВОД '!$B$14*L36/Q36</f>
        <v>18645.129035616435</v>
      </c>
      <c r="W36" s="31"/>
      <c r="X36" s="31"/>
      <c r="Y36" s="31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ht="19.5" customHeight="1">
      <c r="B37" s="33">
        <v>24</v>
      </c>
      <c r="C37" s="34" t="s">
        <v>59</v>
      </c>
      <c r="D37" s="35">
        <f t="shared" si="4"/>
        <v>2</v>
      </c>
      <c r="E37" s="36">
        <f t="shared" si="5"/>
        <v>2014</v>
      </c>
      <c r="F37" s="37">
        <f>IF(B37=MAX('ВВОД '!$B$10:$G$10),G37+H37,IF((I36+H37)&gt;F36,F36,G37+H37))</f>
        <v>23761</v>
      </c>
      <c r="G37" s="37">
        <f>IF(B37=MAX('ВВОД '!$B$10:$G$10),'Информационный расчет'!I36,IF((I36+H37)&gt;F36,F37-H37,I36))</f>
        <v>6959.48</v>
      </c>
      <c r="H37" s="44">
        <f>IF($I36*'ВВОД '!$B$14*L37/Q37&gt;=0,T37,0)</f>
        <v>16801.52</v>
      </c>
      <c r="I37" s="45">
        <f t="shared" si="6"/>
        <v>2183238.2299999995</v>
      </c>
      <c r="J37" s="46"/>
      <c r="K37" s="40">
        <f t="shared" si="7"/>
        <v>0</v>
      </c>
      <c r="L37" s="47">
        <f t="shared" si="8"/>
        <v>28</v>
      </c>
      <c r="M37" s="47">
        <f t="shared" si="0"/>
        <v>1</v>
      </c>
      <c r="N37" s="48">
        <f t="shared" si="1"/>
        <v>41671</v>
      </c>
      <c r="O37" s="48">
        <f t="shared" si="2"/>
        <v>41671</v>
      </c>
      <c r="P37" s="48">
        <f t="shared" si="3"/>
        <v>41699</v>
      </c>
      <c r="Q37" s="20">
        <f>VLOOKUP(E37,'ВВОД '!$L$3:$M$44,2)</f>
        <v>365</v>
      </c>
      <c r="R37" s="49">
        <f t="shared" si="9"/>
        <v>0</v>
      </c>
      <c r="S37" s="49">
        <f t="shared" si="10"/>
        <v>28</v>
      </c>
      <c r="T37" s="50">
        <f t="shared" si="12"/>
        <v>16801.52</v>
      </c>
      <c r="U37" s="51">
        <f t="shared" si="11"/>
        <v>16801516</v>
      </c>
      <c r="V37" s="51">
        <f>$I36*'ВВОД '!$B$14*L37/Q37</f>
        <v>16801.516679452052</v>
      </c>
      <c r="W37" s="31"/>
      <c r="X37" s="67"/>
      <c r="Y37" s="31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</row>
    <row r="38" spans="2:48" ht="19.5" customHeight="1">
      <c r="B38" s="33">
        <v>25</v>
      </c>
      <c r="C38" s="34" t="s">
        <v>59</v>
      </c>
      <c r="D38" s="35">
        <f t="shared" si="4"/>
        <v>3</v>
      </c>
      <c r="E38" s="36">
        <f t="shared" si="5"/>
        <v>2014</v>
      </c>
      <c r="F38" s="37">
        <f>IF(B38=MAX('ВВОД '!$B$10:$G$10),G38+H38,IF((I37+H38)&gt;F37,F37,G38+H38))</f>
        <v>23761</v>
      </c>
      <c r="G38" s="37">
        <f>IF(B38=MAX('ВВОД '!$B$10:$G$10),'Информационный расчет'!I37,IF((I37+H38)&gt;F37,F38-H38,I37))</f>
        <v>5218.43</v>
      </c>
      <c r="H38" s="44">
        <f>IF($I37*'ВВОД '!$B$14*L38/Q38&gt;=0,T38,0)</f>
        <v>18542.57</v>
      </c>
      <c r="I38" s="45">
        <f t="shared" si="6"/>
        <v>2178019.7999999993</v>
      </c>
      <c r="J38" s="46"/>
      <c r="K38" s="40">
        <f t="shared" si="7"/>
        <v>0</v>
      </c>
      <c r="L38" s="47">
        <f t="shared" si="8"/>
        <v>31</v>
      </c>
      <c r="M38" s="47">
        <f t="shared" si="0"/>
        <v>1</v>
      </c>
      <c r="N38" s="48">
        <f t="shared" si="1"/>
        <v>41699</v>
      </c>
      <c r="O38" s="48">
        <f t="shared" si="2"/>
        <v>41699</v>
      </c>
      <c r="P38" s="48">
        <f t="shared" si="3"/>
        <v>41730</v>
      </c>
      <c r="Q38" s="20">
        <f>VLOOKUP(E38,'ВВОД '!$L$3:$M$44,2)</f>
        <v>365</v>
      </c>
      <c r="R38" s="49">
        <f t="shared" si="9"/>
        <v>0</v>
      </c>
      <c r="S38" s="49">
        <f t="shared" si="10"/>
        <v>31</v>
      </c>
      <c r="T38" s="50">
        <f t="shared" si="12"/>
        <v>18542.57</v>
      </c>
      <c r="U38" s="51">
        <f t="shared" si="11"/>
        <v>18542571</v>
      </c>
      <c r="V38" s="51">
        <f>$I37*'ВВОД '!$B$14*L38/Q38</f>
        <v>18542.57126849315</v>
      </c>
      <c r="W38" s="31"/>
      <c r="X38" s="31"/>
      <c r="Y38" s="31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2:48" ht="19.5" customHeight="1">
      <c r="B39" s="33">
        <v>26</v>
      </c>
      <c r="C39" s="34" t="s">
        <v>59</v>
      </c>
      <c r="D39" s="35">
        <f t="shared" si="4"/>
        <v>4</v>
      </c>
      <c r="E39" s="36">
        <f t="shared" si="5"/>
        <v>2014</v>
      </c>
      <c r="F39" s="37">
        <f>IF(B39=MAX('ВВОД '!$B$10:$G$10),G39+H39,IF((I38+H39)&gt;F38,F38,G39+H39))</f>
        <v>23761</v>
      </c>
      <c r="G39" s="37">
        <f>IF(B39=MAX('ВВОД '!$B$10:$G$10),'Информационный расчет'!I38,IF((I38+H39)&gt;F38,F39-H39,I38))</f>
        <v>5859.470000000001</v>
      </c>
      <c r="H39" s="44">
        <f>IF($I38*'ВВОД '!$B$14*L39/Q39&gt;=0,T39,0)</f>
        <v>17901.53</v>
      </c>
      <c r="I39" s="45">
        <f t="shared" si="6"/>
        <v>2172160.329999999</v>
      </c>
      <c r="J39" s="46"/>
      <c r="K39" s="40">
        <f t="shared" si="7"/>
        <v>0</v>
      </c>
      <c r="L39" s="47">
        <f t="shared" si="8"/>
        <v>30</v>
      </c>
      <c r="M39" s="47">
        <f t="shared" si="0"/>
        <v>1</v>
      </c>
      <c r="N39" s="48">
        <f t="shared" si="1"/>
        <v>41730</v>
      </c>
      <c r="O39" s="48">
        <f t="shared" si="2"/>
        <v>41730</v>
      </c>
      <c r="P39" s="48">
        <f t="shared" si="3"/>
        <v>41760</v>
      </c>
      <c r="Q39" s="20">
        <f>VLOOKUP(E39,'ВВОД '!$L$3:$M$44,2)</f>
        <v>365</v>
      </c>
      <c r="R39" s="49">
        <f t="shared" si="9"/>
        <v>0</v>
      </c>
      <c r="S39" s="49">
        <f t="shared" si="10"/>
        <v>30</v>
      </c>
      <c r="T39" s="50">
        <f t="shared" si="12"/>
        <v>17901.53</v>
      </c>
      <c r="U39" s="51">
        <f t="shared" si="11"/>
        <v>17901532</v>
      </c>
      <c r="V39" s="51">
        <f>$I38*'ВВОД '!$B$14*L39/Q39</f>
        <v>17901.53260273972</v>
      </c>
      <c r="W39" s="31"/>
      <c r="X39" s="31"/>
      <c r="Y39" s="31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2:48" ht="19.5" customHeight="1">
      <c r="B40" s="33">
        <v>27</v>
      </c>
      <c r="C40" s="34" t="s">
        <v>59</v>
      </c>
      <c r="D40" s="35">
        <f t="shared" si="4"/>
        <v>5</v>
      </c>
      <c r="E40" s="36">
        <f t="shared" si="5"/>
        <v>2014</v>
      </c>
      <c r="F40" s="37">
        <f>IF(B40=MAX('ВВОД '!$B$10:$G$10),G40+H40,IF((I39+H40)&gt;F39,F39,G40+H40))</f>
        <v>23761</v>
      </c>
      <c r="G40" s="37">
        <f>IF(B40=MAX('ВВОД '!$B$10:$G$10),'Информационный расчет'!I39,IF((I39+H40)&gt;F39,F40-H40,I39))</f>
        <v>5312.52</v>
      </c>
      <c r="H40" s="44">
        <f>IF($I39*'ВВОД '!$B$14*L40/Q40&gt;=0,T40,0)</f>
        <v>18448.48</v>
      </c>
      <c r="I40" s="45">
        <f t="shared" si="6"/>
        <v>2166847.809999999</v>
      </c>
      <c r="J40" s="46"/>
      <c r="K40" s="40">
        <f t="shared" si="7"/>
        <v>0</v>
      </c>
      <c r="L40" s="47">
        <f t="shared" si="8"/>
        <v>31</v>
      </c>
      <c r="M40" s="47">
        <f t="shared" si="0"/>
        <v>1</v>
      </c>
      <c r="N40" s="48">
        <f t="shared" si="1"/>
        <v>41760</v>
      </c>
      <c r="O40" s="48">
        <f t="shared" si="2"/>
        <v>41760</v>
      </c>
      <c r="P40" s="48">
        <f t="shared" si="3"/>
        <v>41791</v>
      </c>
      <c r="Q40" s="20">
        <f>VLOOKUP(E40,'ВВОД '!$L$3:$M$44,2)</f>
        <v>365</v>
      </c>
      <c r="R40" s="49">
        <f t="shared" si="9"/>
        <v>0</v>
      </c>
      <c r="S40" s="49">
        <f t="shared" si="10"/>
        <v>31</v>
      </c>
      <c r="T40" s="50">
        <f t="shared" si="12"/>
        <v>18448.48</v>
      </c>
      <c r="U40" s="51">
        <f t="shared" si="11"/>
        <v>18448484</v>
      </c>
      <c r="V40" s="51">
        <f>$I39*'ВВОД '!$B$14*L40/Q40</f>
        <v>18448.484994520542</v>
      </c>
      <c r="W40" s="31"/>
      <c r="X40" s="31"/>
      <c r="Y40" s="31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2:48" ht="19.5" customHeight="1">
      <c r="B41" s="33">
        <v>28</v>
      </c>
      <c r="C41" s="34" t="s">
        <v>59</v>
      </c>
      <c r="D41" s="35">
        <f t="shared" si="4"/>
        <v>6</v>
      </c>
      <c r="E41" s="36">
        <f t="shared" si="5"/>
        <v>2014</v>
      </c>
      <c r="F41" s="37">
        <f>IF(B41=MAX('ВВОД '!$B$10:$G$10),G41+H41,IF((I40+H41)&gt;F40,F40,G41+H41))</f>
        <v>23761</v>
      </c>
      <c r="G41" s="37">
        <f>IF(B41=MAX('ВВОД '!$B$10:$G$10),'Информационный расчет'!I40,IF((I40+H41)&gt;F40,F41-H41,I40))</f>
        <v>5951.290000000001</v>
      </c>
      <c r="H41" s="44">
        <f>IF($I40*'ВВОД '!$B$14*L41/Q41&gt;=0,T41,0)</f>
        <v>17809.71</v>
      </c>
      <c r="I41" s="45">
        <f t="shared" si="6"/>
        <v>2160896.519999999</v>
      </c>
      <c r="J41" s="46"/>
      <c r="K41" s="40">
        <f t="shared" si="7"/>
        <v>0</v>
      </c>
      <c r="L41" s="47">
        <f t="shared" si="8"/>
        <v>30</v>
      </c>
      <c r="M41" s="47">
        <f t="shared" si="0"/>
        <v>1</v>
      </c>
      <c r="N41" s="48">
        <f t="shared" si="1"/>
        <v>41791</v>
      </c>
      <c r="O41" s="48">
        <f t="shared" si="2"/>
        <v>41791</v>
      </c>
      <c r="P41" s="48">
        <f t="shared" si="3"/>
        <v>41821</v>
      </c>
      <c r="Q41" s="20">
        <f>VLOOKUP(E41,'ВВОД '!$L$3:$M$44,2)</f>
        <v>365</v>
      </c>
      <c r="R41" s="49">
        <f t="shared" si="9"/>
        <v>0</v>
      </c>
      <c r="S41" s="49">
        <f t="shared" si="10"/>
        <v>30</v>
      </c>
      <c r="T41" s="50">
        <f t="shared" si="12"/>
        <v>17809.71</v>
      </c>
      <c r="U41" s="51">
        <f t="shared" si="11"/>
        <v>17809708</v>
      </c>
      <c r="V41" s="51">
        <f>$I40*'ВВОД '!$B$14*L41/Q41</f>
        <v>17809.708027397253</v>
      </c>
      <c r="W41" s="31"/>
      <c r="X41" s="31"/>
      <c r="Y41" s="31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2:48" ht="19.5" customHeight="1">
      <c r="B42" s="33">
        <v>29</v>
      </c>
      <c r="C42" s="34" t="s">
        <v>59</v>
      </c>
      <c r="D42" s="35">
        <f t="shared" si="4"/>
        <v>7</v>
      </c>
      <c r="E42" s="36">
        <f t="shared" si="5"/>
        <v>2014</v>
      </c>
      <c r="F42" s="37">
        <f>IF(B42=MAX('ВВОД '!$B$10:$G$10),G42+H42,IF((I41+H42)&gt;F41,F41,G42+H42))</f>
        <v>23761</v>
      </c>
      <c r="G42" s="37">
        <f>IF(B42=MAX('ВВОД '!$B$10:$G$10),'Информационный расчет'!I41,IF((I41+H42)&gt;F41,F42-H42,I41))</f>
        <v>5408.18</v>
      </c>
      <c r="H42" s="44">
        <f>IF($I41*'ВВОД '!$B$14*L42/Q42&gt;=0,T42,0)</f>
        <v>18352.82</v>
      </c>
      <c r="I42" s="45">
        <f t="shared" si="6"/>
        <v>2155488.339999999</v>
      </c>
      <c r="J42" s="46"/>
      <c r="K42" s="40">
        <f t="shared" si="7"/>
        <v>0</v>
      </c>
      <c r="L42" s="47">
        <f t="shared" si="8"/>
        <v>31</v>
      </c>
      <c r="M42" s="47">
        <f t="shared" si="0"/>
        <v>1</v>
      </c>
      <c r="N42" s="48">
        <f t="shared" si="1"/>
        <v>41821</v>
      </c>
      <c r="O42" s="48">
        <f t="shared" si="2"/>
        <v>41821</v>
      </c>
      <c r="P42" s="48">
        <f t="shared" si="3"/>
        <v>41852</v>
      </c>
      <c r="Q42" s="20">
        <f>VLOOKUP(E42,'ВВОД '!$L$3:$M$44,2)</f>
        <v>365</v>
      </c>
      <c r="R42" s="49">
        <f t="shared" si="9"/>
        <v>0</v>
      </c>
      <c r="S42" s="49">
        <f t="shared" si="10"/>
        <v>31</v>
      </c>
      <c r="T42" s="50">
        <f t="shared" si="12"/>
        <v>18352.82</v>
      </c>
      <c r="U42" s="51">
        <f t="shared" si="11"/>
        <v>18352819</v>
      </c>
      <c r="V42" s="51">
        <f>$I41*'ВВОД '!$B$14*L42/Q42</f>
        <v>18352.8197589041</v>
      </c>
      <c r="W42" s="31"/>
      <c r="X42" s="31"/>
      <c r="Y42" s="31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2:48" ht="19.5" customHeight="1">
      <c r="B43" s="33">
        <v>30</v>
      </c>
      <c r="C43" s="34" t="s">
        <v>59</v>
      </c>
      <c r="D43" s="35">
        <f t="shared" si="4"/>
        <v>8</v>
      </c>
      <c r="E43" s="36">
        <f t="shared" si="5"/>
        <v>2014</v>
      </c>
      <c r="F43" s="37">
        <f>IF(B43=MAX('ВВОД '!$B$10:$G$10),G43+H43,IF((I42+H43)&gt;F42,F42,G43+H43))</f>
        <v>23761</v>
      </c>
      <c r="G43" s="37">
        <f>IF(B43=MAX('ВВОД '!$B$10:$G$10),'Информационный расчет'!I42,IF((I42+H43)&gt;F42,F43-H43,I42))</f>
        <v>5454.110000000001</v>
      </c>
      <c r="H43" s="44">
        <f>IF($I42*'ВВОД '!$B$14*L43/Q43&gt;=0,T43,0)</f>
        <v>18306.89</v>
      </c>
      <c r="I43" s="45">
        <f t="shared" si="6"/>
        <v>2150034.229999999</v>
      </c>
      <c r="J43" s="46"/>
      <c r="K43" s="40">
        <f t="shared" si="7"/>
        <v>0</v>
      </c>
      <c r="L43" s="47">
        <f t="shared" si="8"/>
        <v>31</v>
      </c>
      <c r="M43" s="47">
        <f t="shared" si="0"/>
        <v>1</v>
      </c>
      <c r="N43" s="48">
        <f t="shared" si="1"/>
        <v>41852</v>
      </c>
      <c r="O43" s="48">
        <f t="shared" si="2"/>
        <v>41852</v>
      </c>
      <c r="P43" s="48">
        <f t="shared" si="3"/>
        <v>41883</v>
      </c>
      <c r="Q43" s="20">
        <f>VLOOKUP(E43,'ВВОД '!$L$3:$M$44,2)</f>
        <v>365</v>
      </c>
      <c r="R43" s="49">
        <f t="shared" si="9"/>
        <v>0</v>
      </c>
      <c r="S43" s="49">
        <f t="shared" si="10"/>
        <v>31</v>
      </c>
      <c r="T43" s="50">
        <f t="shared" si="12"/>
        <v>18306.89</v>
      </c>
      <c r="U43" s="51">
        <f t="shared" si="11"/>
        <v>18306887</v>
      </c>
      <c r="V43" s="51">
        <f>$I42*'ВВОД '!$B$14*L43/Q43</f>
        <v>18306.88727123287</v>
      </c>
      <c r="W43" s="31"/>
      <c r="X43" s="31"/>
      <c r="Y43" s="31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2:48" ht="19.5" customHeight="1">
      <c r="B44" s="33">
        <v>31</v>
      </c>
      <c r="C44" s="34" t="s">
        <v>59</v>
      </c>
      <c r="D44" s="35">
        <f t="shared" si="4"/>
        <v>9</v>
      </c>
      <c r="E44" s="36">
        <f t="shared" si="5"/>
        <v>2014</v>
      </c>
      <c r="F44" s="37">
        <f>IF(B44=MAX('ВВОД '!$B$10:$G$10),G44+H44,IF((I43+H44)&gt;F43,F43,G44+H44))</f>
        <v>23761</v>
      </c>
      <c r="G44" s="37">
        <f>IF(B44=MAX('ВВОД '!$B$10:$G$10),'Информационный расчет'!I43,IF((I43+H44)&gt;F43,F44-H44,I43))</f>
        <v>6089.490000000002</v>
      </c>
      <c r="H44" s="44">
        <f>IF($I43*'ВВОД '!$B$14*L44/Q44&gt;=0,T44,0)</f>
        <v>17671.51</v>
      </c>
      <c r="I44" s="45">
        <f t="shared" si="6"/>
        <v>2143944.739999999</v>
      </c>
      <c r="J44" s="46"/>
      <c r="K44" s="40">
        <f t="shared" si="7"/>
        <v>0</v>
      </c>
      <c r="L44" s="47">
        <f t="shared" si="8"/>
        <v>30</v>
      </c>
      <c r="M44" s="47">
        <f t="shared" si="0"/>
        <v>1</v>
      </c>
      <c r="N44" s="48">
        <f t="shared" si="1"/>
        <v>41883</v>
      </c>
      <c r="O44" s="48">
        <f t="shared" si="2"/>
        <v>41883</v>
      </c>
      <c r="P44" s="48">
        <f t="shared" si="3"/>
        <v>41913</v>
      </c>
      <c r="Q44" s="20">
        <f>VLOOKUP(E44,'ВВОД '!$L$3:$M$44,2)</f>
        <v>365</v>
      </c>
      <c r="R44" s="49">
        <f t="shared" si="9"/>
        <v>0</v>
      </c>
      <c r="S44" s="49">
        <f t="shared" si="10"/>
        <v>30</v>
      </c>
      <c r="T44" s="50">
        <f t="shared" si="12"/>
        <v>17671.51</v>
      </c>
      <c r="U44" s="51">
        <f t="shared" si="11"/>
        <v>17671514</v>
      </c>
      <c r="V44" s="51">
        <f>$I43*'ВВОД '!$B$14*L44/Q44</f>
        <v>17671.514219178076</v>
      </c>
      <c r="W44" s="31"/>
      <c r="X44" s="31"/>
      <c r="Y44" s="31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2:48" ht="19.5" customHeight="1">
      <c r="B45" s="33">
        <v>32</v>
      </c>
      <c r="C45" s="34" t="s">
        <v>59</v>
      </c>
      <c r="D45" s="35">
        <f t="shared" si="4"/>
        <v>10</v>
      </c>
      <c r="E45" s="36">
        <f t="shared" si="5"/>
        <v>2014</v>
      </c>
      <c r="F45" s="37">
        <f>IF(B45=MAX('ВВОД '!$B$10:$G$10),G45+H45,IF((I44+H45)&gt;F44,F44,G45+H45))</f>
        <v>23761</v>
      </c>
      <c r="G45" s="37">
        <f>IF(B45=MAX('ВВОД '!$B$10:$G$10),'Информационный расчет'!I44,IF((I44+H45)&gt;F44,F45-H45,I44))</f>
        <v>5552.1500000000015</v>
      </c>
      <c r="H45" s="44">
        <f>IF($I44*'ВВОД '!$B$14*L45/Q45&gt;=0,T45,0)</f>
        <v>18208.85</v>
      </c>
      <c r="I45" s="45">
        <f t="shared" si="6"/>
        <v>2138392.589999999</v>
      </c>
      <c r="J45" s="46"/>
      <c r="K45" s="40">
        <f t="shared" si="7"/>
        <v>0</v>
      </c>
      <c r="L45" s="47">
        <f t="shared" si="8"/>
        <v>31</v>
      </c>
      <c r="M45" s="47">
        <f t="shared" si="0"/>
        <v>1</v>
      </c>
      <c r="N45" s="48">
        <f t="shared" si="1"/>
        <v>41913</v>
      </c>
      <c r="O45" s="48">
        <f t="shared" si="2"/>
        <v>41913</v>
      </c>
      <c r="P45" s="48">
        <f t="shared" si="3"/>
        <v>41944</v>
      </c>
      <c r="Q45" s="20">
        <f>VLOOKUP(E45,'ВВОД '!$L$3:$M$44,2)</f>
        <v>365</v>
      </c>
      <c r="R45" s="49">
        <f t="shared" si="9"/>
        <v>0</v>
      </c>
      <c r="S45" s="49">
        <f t="shared" si="10"/>
        <v>31</v>
      </c>
      <c r="T45" s="50">
        <f t="shared" si="12"/>
        <v>18208.85</v>
      </c>
      <c r="U45" s="51">
        <f t="shared" si="11"/>
        <v>18208845</v>
      </c>
      <c r="V45" s="51">
        <f>$I44*'ВВОД '!$B$14*L45/Q45</f>
        <v>18208.845736986295</v>
      </c>
      <c r="W45" s="31"/>
      <c r="X45" s="31"/>
      <c r="Y45" s="31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2:48" ht="19.5" customHeight="1">
      <c r="B46" s="33">
        <v>33</v>
      </c>
      <c r="C46" s="34" t="s">
        <v>59</v>
      </c>
      <c r="D46" s="35">
        <f t="shared" si="4"/>
        <v>11</v>
      </c>
      <c r="E46" s="36">
        <f t="shared" si="5"/>
        <v>2014</v>
      </c>
      <c r="F46" s="37">
        <f>IF(B46=MAX('ВВОД '!$B$10:$G$10),G46+H46,IF((I45+H46)&gt;F45,F45,G46+H46))</f>
        <v>23761</v>
      </c>
      <c r="G46" s="37">
        <f>IF(B46=MAX('ВВОД '!$B$10:$G$10),'Информационный расчет'!I45,IF((I45+H46)&gt;F45,F46-H46,I45))</f>
        <v>6185.169999999998</v>
      </c>
      <c r="H46" s="44">
        <f>IF($I45*'ВВОД '!$B$14*L46/Q46&gt;=0,T46,0)</f>
        <v>17575.83</v>
      </c>
      <c r="I46" s="45">
        <f t="shared" si="6"/>
        <v>2132207.419999999</v>
      </c>
      <c r="J46" s="46"/>
      <c r="K46" s="40">
        <f t="shared" si="7"/>
        <v>0</v>
      </c>
      <c r="L46" s="47">
        <f t="shared" si="8"/>
        <v>30</v>
      </c>
      <c r="M46" s="47">
        <f t="shared" si="0"/>
        <v>1</v>
      </c>
      <c r="N46" s="48">
        <f t="shared" si="1"/>
        <v>41944</v>
      </c>
      <c r="O46" s="48">
        <f t="shared" si="2"/>
        <v>41944</v>
      </c>
      <c r="P46" s="48">
        <f t="shared" si="3"/>
        <v>41974</v>
      </c>
      <c r="Q46" s="20">
        <f>VLOOKUP(E46,'ВВОД '!$L$3:$M$44,2)</f>
        <v>365</v>
      </c>
      <c r="R46" s="49">
        <f t="shared" si="9"/>
        <v>0</v>
      </c>
      <c r="S46" s="49">
        <f t="shared" si="10"/>
        <v>30</v>
      </c>
      <c r="T46" s="50">
        <f t="shared" si="12"/>
        <v>17575.83</v>
      </c>
      <c r="U46" s="51">
        <f t="shared" si="11"/>
        <v>17575829</v>
      </c>
      <c r="V46" s="51">
        <f>$I45*'ВВОД '!$B$14*L46/Q46</f>
        <v>17575.829506849306</v>
      </c>
      <c r="W46" s="31"/>
      <c r="X46" s="31"/>
      <c r="Y46" s="31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2:48" ht="19.5" customHeight="1">
      <c r="B47" s="33">
        <v>34</v>
      </c>
      <c r="C47" s="34" t="s">
        <v>59</v>
      </c>
      <c r="D47" s="35">
        <f t="shared" si="4"/>
        <v>12</v>
      </c>
      <c r="E47" s="36">
        <f t="shared" si="5"/>
        <v>2014</v>
      </c>
      <c r="F47" s="37">
        <f>IF(B47=MAX('ВВОД '!$B$10:$G$10),G47+H47,IF((I46+H47)&gt;F46,F46,G47+H47))</f>
        <v>23761</v>
      </c>
      <c r="G47" s="37">
        <f>IF(B47=MAX('ВВОД '!$B$10:$G$10),'Информационный расчет'!I46,IF((I46+H47)&gt;F46,F47-H47,I46))</f>
        <v>5651.84</v>
      </c>
      <c r="H47" s="44">
        <f>IF($I46*'ВВОД '!$B$14*L47/Q47&gt;=0,T47,0)</f>
        <v>18109.16</v>
      </c>
      <c r="I47" s="45">
        <f t="shared" si="6"/>
        <v>2126555.579999999</v>
      </c>
      <c r="J47" s="46"/>
      <c r="K47" s="40">
        <f t="shared" si="7"/>
        <v>0</v>
      </c>
      <c r="L47" s="47">
        <f t="shared" si="8"/>
        <v>31</v>
      </c>
      <c r="M47" s="47">
        <f t="shared" si="0"/>
        <v>1</v>
      </c>
      <c r="N47" s="48">
        <f t="shared" si="1"/>
        <v>41974</v>
      </c>
      <c r="O47" s="48">
        <f t="shared" si="2"/>
        <v>41974</v>
      </c>
      <c r="P47" s="48">
        <f t="shared" si="3"/>
        <v>42005</v>
      </c>
      <c r="Q47" s="20">
        <f>VLOOKUP(E47,'ВВОД '!$L$3:$M$44,2)</f>
        <v>365</v>
      </c>
      <c r="R47" s="49">
        <f t="shared" si="9"/>
        <v>0</v>
      </c>
      <c r="S47" s="49">
        <f t="shared" si="10"/>
        <v>31</v>
      </c>
      <c r="T47" s="50">
        <f t="shared" si="12"/>
        <v>18109.16</v>
      </c>
      <c r="U47" s="51">
        <f t="shared" si="11"/>
        <v>18109158</v>
      </c>
      <c r="V47" s="51">
        <f>$I46*'ВВОД '!$B$14*L47/Q47</f>
        <v>18109.158909589034</v>
      </c>
      <c r="W47" s="31"/>
      <c r="X47" s="31"/>
      <c r="Y47" s="31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2:48" ht="19.5" customHeight="1">
      <c r="B48" s="33">
        <v>35</v>
      </c>
      <c r="C48" s="34" t="s">
        <v>59</v>
      </c>
      <c r="D48" s="35">
        <f t="shared" si="4"/>
        <v>1</v>
      </c>
      <c r="E48" s="36">
        <f t="shared" si="5"/>
        <v>2015</v>
      </c>
      <c r="F48" s="37">
        <f>IF(B48=MAX('ВВОД '!$B$10:$G$10),G48+H48,IF((I47+H48)&gt;F47,F47,G48+H48))</f>
        <v>23761</v>
      </c>
      <c r="G48" s="37">
        <f>IF(B48=MAX('ВВОД '!$B$10:$G$10),'Информационный расчет'!I47,IF((I47+H48)&gt;F47,F48-H48,I47))</f>
        <v>5699.84</v>
      </c>
      <c r="H48" s="44">
        <f>IF($I47*'ВВОД '!$B$14*L48/Q48&gt;=0,T48,0)</f>
        <v>18061.16</v>
      </c>
      <c r="I48" s="45">
        <f t="shared" si="6"/>
        <v>2120855.7399999993</v>
      </c>
      <c r="J48" s="46"/>
      <c r="K48" s="40">
        <f t="shared" si="7"/>
        <v>0</v>
      </c>
      <c r="L48" s="47">
        <f t="shared" si="8"/>
        <v>31</v>
      </c>
      <c r="M48" s="47">
        <f t="shared" si="0"/>
        <v>1</v>
      </c>
      <c r="N48" s="48">
        <f t="shared" si="1"/>
        <v>42005</v>
      </c>
      <c r="O48" s="48">
        <f t="shared" si="2"/>
        <v>42005</v>
      </c>
      <c r="P48" s="48">
        <f t="shared" si="3"/>
        <v>42036</v>
      </c>
      <c r="Q48" s="20">
        <f>VLOOKUP(E48,'ВВОД '!$L$3:$M$44,2)</f>
        <v>365</v>
      </c>
      <c r="R48" s="49">
        <f t="shared" si="9"/>
        <v>0</v>
      </c>
      <c r="S48" s="49">
        <f t="shared" si="10"/>
        <v>31</v>
      </c>
      <c r="T48" s="50">
        <f t="shared" si="12"/>
        <v>18061.16</v>
      </c>
      <c r="U48" s="51">
        <f t="shared" si="11"/>
        <v>18061156</v>
      </c>
      <c r="V48" s="51">
        <f>$I47*'ВВОД '!$B$14*L48/Q48</f>
        <v>18061.15698082191</v>
      </c>
      <c r="W48" s="31"/>
      <c r="X48" s="31"/>
      <c r="Y48" s="31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2:48" ht="19.5" customHeight="1">
      <c r="B49" s="33">
        <v>36</v>
      </c>
      <c r="C49" s="34" t="s">
        <v>59</v>
      </c>
      <c r="D49" s="35">
        <f t="shared" si="4"/>
        <v>2</v>
      </c>
      <c r="E49" s="36">
        <f t="shared" si="5"/>
        <v>2015</v>
      </c>
      <c r="F49" s="37">
        <f>IF(B49=MAX('ВВОД '!$B$10:$G$10),G49+H49,IF((I48+H49)&gt;F48,F48,G49+H49))</f>
        <v>23761</v>
      </c>
      <c r="G49" s="37">
        <f>IF(B49=MAX('ВВОД '!$B$10:$G$10),'Информационный расчет'!I48,IF((I48+H49)&gt;F48,F49-H49,I48))</f>
        <v>7491.42</v>
      </c>
      <c r="H49" s="44">
        <f>IF($I48*'ВВОД '!$B$14*L49/Q49&gt;=0,T49,0)</f>
        <v>16269.58</v>
      </c>
      <c r="I49" s="45">
        <f t="shared" si="6"/>
        <v>2113364.3199999994</v>
      </c>
      <c r="J49" s="46"/>
      <c r="K49" s="40">
        <f t="shared" si="7"/>
        <v>0</v>
      </c>
      <c r="L49" s="47">
        <f t="shared" si="8"/>
        <v>28</v>
      </c>
      <c r="M49" s="47">
        <f t="shared" si="0"/>
        <v>1</v>
      </c>
      <c r="N49" s="48">
        <f t="shared" si="1"/>
        <v>42036</v>
      </c>
      <c r="O49" s="48">
        <f t="shared" si="2"/>
        <v>42036</v>
      </c>
      <c r="P49" s="48">
        <f t="shared" si="3"/>
        <v>42064</v>
      </c>
      <c r="Q49" s="20">
        <f>VLOOKUP(E49,'ВВОД '!$L$3:$M$44,2)</f>
        <v>365</v>
      </c>
      <c r="R49" s="49">
        <f t="shared" si="9"/>
        <v>0</v>
      </c>
      <c r="S49" s="49">
        <f t="shared" si="10"/>
        <v>28</v>
      </c>
      <c r="T49" s="50">
        <f t="shared" si="12"/>
        <v>16269.58</v>
      </c>
      <c r="U49" s="51">
        <f t="shared" si="11"/>
        <v>16269578</v>
      </c>
      <c r="V49" s="51">
        <f>$I48*'ВВОД '!$B$14*L49/Q49</f>
        <v>16269.57827945205</v>
      </c>
      <c r="W49" s="31"/>
      <c r="X49" s="67"/>
      <c r="Y49" s="31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2:48" ht="19.5" customHeight="1">
      <c r="B50" s="33">
        <v>37</v>
      </c>
      <c r="C50" s="34" t="s">
        <v>59</v>
      </c>
      <c r="D50" s="35">
        <f t="shared" si="4"/>
        <v>3</v>
      </c>
      <c r="E50" s="36">
        <f t="shared" si="5"/>
        <v>2015</v>
      </c>
      <c r="F50" s="37">
        <f>IF(B50=MAX('ВВОД '!$B$10:$G$10),G50+H50,IF((I49+H50)&gt;F49,F49,G50+H50))</f>
        <v>23761</v>
      </c>
      <c r="G50" s="37">
        <f>IF(B50=MAX('ВВОД '!$B$10:$G$10),'Информационный расчет'!I49,IF((I49+H50)&gt;F49,F50-H50,I49))</f>
        <v>5811.880000000001</v>
      </c>
      <c r="H50" s="44">
        <f>IF($I49*'ВВОД '!$B$14*L50/Q50&gt;=0,T50,0)</f>
        <v>17949.12</v>
      </c>
      <c r="I50" s="45">
        <f t="shared" si="6"/>
        <v>2107552.4399999995</v>
      </c>
      <c r="J50" s="46"/>
      <c r="K50" s="40">
        <f t="shared" si="7"/>
        <v>0</v>
      </c>
      <c r="L50" s="47">
        <f t="shared" si="8"/>
        <v>31</v>
      </c>
      <c r="M50" s="47">
        <f t="shared" si="0"/>
        <v>1</v>
      </c>
      <c r="N50" s="48">
        <f t="shared" si="1"/>
        <v>42064</v>
      </c>
      <c r="O50" s="48">
        <f t="shared" si="2"/>
        <v>42064</v>
      </c>
      <c r="P50" s="48">
        <f t="shared" si="3"/>
        <v>42095</v>
      </c>
      <c r="Q50" s="20">
        <f>VLOOKUP(E50,'ВВОД '!$L$3:$M$44,2)</f>
        <v>365</v>
      </c>
      <c r="R50" s="49">
        <f t="shared" si="9"/>
        <v>0</v>
      </c>
      <c r="S50" s="49">
        <f t="shared" si="10"/>
        <v>31</v>
      </c>
      <c r="T50" s="50">
        <f t="shared" si="12"/>
        <v>17949.12</v>
      </c>
      <c r="U50" s="51">
        <f t="shared" si="11"/>
        <v>17949121</v>
      </c>
      <c r="V50" s="51">
        <f>$I49*'ВВОД '!$B$14*L50/Q50</f>
        <v>17949.121621917802</v>
      </c>
      <c r="W50" s="31"/>
      <c r="X50" s="31"/>
      <c r="Y50" s="31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</row>
    <row r="51" spans="2:48" ht="19.5" customHeight="1">
      <c r="B51" s="33">
        <v>38</v>
      </c>
      <c r="C51" s="34" t="s">
        <v>59</v>
      </c>
      <c r="D51" s="35">
        <f t="shared" si="4"/>
        <v>4</v>
      </c>
      <c r="E51" s="36">
        <f t="shared" si="5"/>
        <v>2015</v>
      </c>
      <c r="F51" s="37">
        <f>IF(B51=MAX('ВВОД '!$B$10:$G$10),G51+H51,IF((I50+H51)&gt;F50,F50,G51+H51))</f>
        <v>23761</v>
      </c>
      <c r="G51" s="37">
        <f>IF(B51=MAX('ВВОД '!$B$10:$G$10),'Информационный расчет'!I50,IF((I50+H51)&gt;F50,F51-H51,I50))</f>
        <v>6438.6500000000015</v>
      </c>
      <c r="H51" s="44">
        <f>IF($I50*'ВВОД '!$B$14*L51/Q51&gt;=0,T51,0)</f>
        <v>17322.35</v>
      </c>
      <c r="I51" s="45">
        <f t="shared" si="6"/>
        <v>2101113.7899999996</v>
      </c>
      <c r="J51" s="46"/>
      <c r="K51" s="40">
        <f t="shared" si="7"/>
        <v>0</v>
      </c>
      <c r="L51" s="47">
        <f t="shared" si="8"/>
        <v>30</v>
      </c>
      <c r="M51" s="47">
        <f t="shared" si="0"/>
        <v>1</v>
      </c>
      <c r="N51" s="48">
        <f t="shared" si="1"/>
        <v>42095</v>
      </c>
      <c r="O51" s="48">
        <f t="shared" si="2"/>
        <v>42095</v>
      </c>
      <c r="P51" s="48">
        <f t="shared" si="3"/>
        <v>42125</v>
      </c>
      <c r="Q51" s="20">
        <f>VLOOKUP(E51,'ВВОД '!$L$3:$M$44,2)</f>
        <v>365</v>
      </c>
      <c r="R51" s="49">
        <f t="shared" si="9"/>
        <v>0</v>
      </c>
      <c r="S51" s="49">
        <f t="shared" si="10"/>
        <v>30</v>
      </c>
      <c r="T51" s="50">
        <f t="shared" si="12"/>
        <v>17322.35</v>
      </c>
      <c r="U51" s="51">
        <f t="shared" si="11"/>
        <v>17322348</v>
      </c>
      <c r="V51" s="51">
        <f>$I50*'ВВОД '!$B$14*L51/Q51</f>
        <v>17322.348821917803</v>
      </c>
      <c r="W51" s="31"/>
      <c r="X51" s="31"/>
      <c r="Y51" s="31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</row>
    <row r="52" spans="2:48" ht="19.5" customHeight="1">
      <c r="B52" s="33">
        <v>39</v>
      </c>
      <c r="C52" s="34" t="s">
        <v>59</v>
      </c>
      <c r="D52" s="35">
        <f t="shared" si="4"/>
        <v>5</v>
      </c>
      <c r="E52" s="36">
        <f t="shared" si="5"/>
        <v>2015</v>
      </c>
      <c r="F52" s="37">
        <f>IF(B52=MAX('ВВОД '!$B$10:$G$10),G52+H52,IF((I51+H52)&gt;F51,F51,G52+H52))</f>
        <v>23761</v>
      </c>
      <c r="G52" s="37">
        <f>IF(B52=MAX('ВВОД '!$B$10:$G$10),'Информационный расчет'!I51,IF((I51+H52)&gt;F51,F52-H52,I51))</f>
        <v>5915.919999999998</v>
      </c>
      <c r="H52" s="44">
        <f>IF($I51*'ВВОД '!$B$14*L52/Q52&gt;=0,T52,0)</f>
        <v>17845.08</v>
      </c>
      <c r="I52" s="45">
        <f t="shared" si="6"/>
        <v>2095197.8699999996</v>
      </c>
      <c r="J52" s="46"/>
      <c r="K52" s="40">
        <f t="shared" si="7"/>
        <v>0</v>
      </c>
      <c r="L52" s="47">
        <f t="shared" si="8"/>
        <v>31</v>
      </c>
      <c r="M52" s="47">
        <f t="shared" si="0"/>
        <v>1</v>
      </c>
      <c r="N52" s="48">
        <f t="shared" si="1"/>
        <v>42125</v>
      </c>
      <c r="O52" s="48">
        <f t="shared" si="2"/>
        <v>42125</v>
      </c>
      <c r="P52" s="48">
        <f t="shared" si="3"/>
        <v>42156</v>
      </c>
      <c r="Q52" s="20">
        <f>VLOOKUP(E52,'ВВОД '!$L$3:$M$44,2)</f>
        <v>365</v>
      </c>
      <c r="R52" s="49">
        <f t="shared" si="9"/>
        <v>0</v>
      </c>
      <c r="S52" s="49">
        <f t="shared" si="10"/>
        <v>31</v>
      </c>
      <c r="T52" s="50">
        <f t="shared" si="12"/>
        <v>17845.08</v>
      </c>
      <c r="U52" s="51">
        <f t="shared" si="11"/>
        <v>17845076</v>
      </c>
      <c r="V52" s="51">
        <f>$I51*'ВВОД '!$B$14*L52/Q52</f>
        <v>17845.07602465753</v>
      </c>
      <c r="W52" s="31"/>
      <c r="X52" s="31"/>
      <c r="Y52" s="31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</row>
    <row r="53" spans="2:48" ht="19.5" customHeight="1">
      <c r="B53" s="33">
        <v>40</v>
      </c>
      <c r="C53" s="34" t="s">
        <v>59</v>
      </c>
      <c r="D53" s="35">
        <f t="shared" si="4"/>
        <v>6</v>
      </c>
      <c r="E53" s="36">
        <f t="shared" si="5"/>
        <v>2015</v>
      </c>
      <c r="F53" s="37">
        <f>IF(B53=MAX('ВВОД '!$B$10:$G$10),G53+H53,IF((I52+H53)&gt;F52,F52,G53+H53))</f>
        <v>23761</v>
      </c>
      <c r="G53" s="37">
        <f>IF(B53=MAX('ВВОД '!$B$10:$G$10),'Информационный расчет'!I52,IF((I52+H53)&gt;F52,F53-H53,I52))</f>
        <v>6540.200000000001</v>
      </c>
      <c r="H53" s="44">
        <f>IF($I52*'ВВОД '!$B$14*L53/Q53&gt;=0,T53,0)</f>
        <v>17220.8</v>
      </c>
      <c r="I53" s="45">
        <f t="shared" si="6"/>
        <v>2088657.6699999997</v>
      </c>
      <c r="J53" s="46"/>
      <c r="K53" s="40">
        <f t="shared" si="7"/>
        <v>0</v>
      </c>
      <c r="L53" s="47">
        <f t="shared" si="8"/>
        <v>30</v>
      </c>
      <c r="M53" s="47">
        <f t="shared" si="0"/>
        <v>1</v>
      </c>
      <c r="N53" s="48">
        <f t="shared" si="1"/>
        <v>42156</v>
      </c>
      <c r="O53" s="48">
        <f t="shared" si="2"/>
        <v>42156</v>
      </c>
      <c r="P53" s="48">
        <f t="shared" si="3"/>
        <v>42186</v>
      </c>
      <c r="Q53" s="20">
        <f>VLOOKUP(E53,'ВВОД '!$L$3:$M$44,2)</f>
        <v>365</v>
      </c>
      <c r="R53" s="49">
        <f t="shared" si="9"/>
        <v>0</v>
      </c>
      <c r="S53" s="49">
        <f t="shared" si="10"/>
        <v>30</v>
      </c>
      <c r="T53" s="50">
        <f t="shared" si="12"/>
        <v>17220.8</v>
      </c>
      <c r="U53" s="51">
        <f t="shared" si="11"/>
        <v>17220804</v>
      </c>
      <c r="V53" s="51">
        <f>$I52*'ВВОД '!$B$14*L53/Q53</f>
        <v>17220.804410958903</v>
      </c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2:48" ht="19.5" customHeight="1">
      <c r="B54" s="33">
        <v>41</v>
      </c>
      <c r="C54" s="34" t="s">
        <v>59</v>
      </c>
      <c r="D54" s="35">
        <f t="shared" si="4"/>
        <v>7</v>
      </c>
      <c r="E54" s="36">
        <f t="shared" si="5"/>
        <v>2015</v>
      </c>
      <c r="F54" s="37">
        <f>IF(B54=MAX('ВВОД '!$B$10:$G$10),G54+H54,IF((I53+H54)&gt;F53,F53,G54+H54))</f>
        <v>23761</v>
      </c>
      <c r="G54" s="37">
        <f>IF(B54=MAX('ВВОД '!$B$10:$G$10),'Информационный расчет'!I53,IF((I53+H54)&gt;F53,F54-H54,I53))</f>
        <v>6021.720000000001</v>
      </c>
      <c r="H54" s="44">
        <f>IF($I53*'ВВОД '!$B$14*L54/Q54&gt;=0,T54,0)</f>
        <v>17739.28</v>
      </c>
      <c r="I54" s="45">
        <f t="shared" si="6"/>
        <v>2082635.9499999997</v>
      </c>
      <c r="J54" s="46"/>
      <c r="K54" s="40">
        <f t="shared" si="7"/>
        <v>0</v>
      </c>
      <c r="L54" s="47">
        <f t="shared" si="8"/>
        <v>31</v>
      </c>
      <c r="M54" s="47">
        <f t="shared" si="0"/>
        <v>1</v>
      </c>
      <c r="N54" s="48">
        <f t="shared" si="1"/>
        <v>42186</v>
      </c>
      <c r="O54" s="48">
        <f t="shared" si="2"/>
        <v>42186</v>
      </c>
      <c r="P54" s="48">
        <f t="shared" si="3"/>
        <v>42217</v>
      </c>
      <c r="Q54" s="20">
        <f>VLOOKUP(E54,'ВВОД '!$L$3:$M$44,2)</f>
        <v>365</v>
      </c>
      <c r="R54" s="49">
        <f t="shared" si="9"/>
        <v>0</v>
      </c>
      <c r="S54" s="49">
        <f t="shared" si="10"/>
        <v>31</v>
      </c>
      <c r="T54" s="50">
        <f t="shared" si="12"/>
        <v>17739.28</v>
      </c>
      <c r="U54" s="51">
        <f t="shared" si="11"/>
        <v>17739284</v>
      </c>
      <c r="V54" s="51">
        <f>$I53*'ВВОД '!$B$14*L54/Q54</f>
        <v>17739.284320547944</v>
      </c>
      <c r="W54" s="31"/>
      <c r="X54" s="31"/>
      <c r="Y54" s="3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</row>
    <row r="55" spans="2:48" ht="19.5" customHeight="1">
      <c r="B55" s="33">
        <v>42</v>
      </c>
      <c r="C55" s="34" t="s">
        <v>59</v>
      </c>
      <c r="D55" s="35">
        <f t="shared" si="4"/>
        <v>8</v>
      </c>
      <c r="E55" s="36">
        <f t="shared" si="5"/>
        <v>2015</v>
      </c>
      <c r="F55" s="37">
        <f>IF(B55=MAX('ВВОД '!$B$10:$G$10),G55+H55,IF((I54+H55)&gt;F54,F54,G55+H55))</f>
        <v>23761</v>
      </c>
      <c r="G55" s="37">
        <f>IF(B55=MAX('ВВОД '!$B$10:$G$10),'Информационный расчет'!I54,IF((I54+H55)&gt;F54,F55-H55,I54))</f>
        <v>6072.860000000001</v>
      </c>
      <c r="H55" s="44">
        <f>IF($I54*'ВВОД '!$B$14*L55/Q55&gt;=0,T55,0)</f>
        <v>17688.14</v>
      </c>
      <c r="I55" s="45">
        <f t="shared" si="6"/>
        <v>2076563.0899999996</v>
      </c>
      <c r="J55" s="46"/>
      <c r="K55" s="40">
        <f t="shared" si="7"/>
        <v>0</v>
      </c>
      <c r="L55" s="47">
        <f t="shared" si="8"/>
        <v>31</v>
      </c>
      <c r="M55" s="47">
        <f t="shared" si="0"/>
        <v>1</v>
      </c>
      <c r="N55" s="48">
        <f t="shared" si="1"/>
        <v>42217</v>
      </c>
      <c r="O55" s="48">
        <f t="shared" si="2"/>
        <v>42217</v>
      </c>
      <c r="P55" s="48">
        <f t="shared" si="3"/>
        <v>42248</v>
      </c>
      <c r="Q55" s="20">
        <f>VLOOKUP(E55,'ВВОД '!$L$3:$M$44,2)</f>
        <v>365</v>
      </c>
      <c r="R55" s="49">
        <f t="shared" si="9"/>
        <v>0</v>
      </c>
      <c r="S55" s="49">
        <f t="shared" si="10"/>
        <v>31</v>
      </c>
      <c r="T55" s="50">
        <f t="shared" si="12"/>
        <v>17688.14</v>
      </c>
      <c r="U55" s="51">
        <f t="shared" si="11"/>
        <v>17688140</v>
      </c>
      <c r="V55" s="51">
        <f>$I54*'ВВОД '!$B$14*L55/Q55</f>
        <v>17688.14094520548</v>
      </c>
      <c r="W55" s="31"/>
      <c r="X55" s="31"/>
      <c r="Y55" s="31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</row>
    <row r="56" spans="2:48" ht="19.5" customHeight="1">
      <c r="B56" s="33">
        <v>43</v>
      </c>
      <c r="C56" s="34" t="s">
        <v>59</v>
      </c>
      <c r="D56" s="35">
        <f t="shared" si="4"/>
        <v>9</v>
      </c>
      <c r="E56" s="36">
        <f t="shared" si="5"/>
        <v>2015</v>
      </c>
      <c r="F56" s="37">
        <f>IF(B56=MAX('ВВОД '!$B$10:$G$10),G56+H56,IF((I55+H56)&gt;F55,F55,G56+H56))</f>
        <v>23761</v>
      </c>
      <c r="G56" s="37">
        <f>IF(B56=MAX('ВВОД '!$B$10:$G$10),'Информационный расчет'!I55,IF((I55+H56)&gt;F55,F56-H56,I55))</f>
        <v>6693.360000000001</v>
      </c>
      <c r="H56" s="44">
        <f>IF($I55*'ВВОД '!$B$14*L56/Q56&gt;=0,T56,0)</f>
        <v>17067.64</v>
      </c>
      <c r="I56" s="45">
        <f t="shared" si="6"/>
        <v>2069869.7299999995</v>
      </c>
      <c r="J56" s="46"/>
      <c r="K56" s="40">
        <f t="shared" si="7"/>
        <v>0</v>
      </c>
      <c r="L56" s="47">
        <f t="shared" si="8"/>
        <v>30</v>
      </c>
      <c r="M56" s="47">
        <f t="shared" si="0"/>
        <v>1</v>
      </c>
      <c r="N56" s="48">
        <f t="shared" si="1"/>
        <v>42248</v>
      </c>
      <c r="O56" s="48">
        <f t="shared" si="2"/>
        <v>42248</v>
      </c>
      <c r="P56" s="48">
        <f t="shared" si="3"/>
        <v>42278</v>
      </c>
      <c r="Q56" s="20">
        <f>VLOOKUP(E56,'ВВОД '!$L$3:$M$44,2)</f>
        <v>365</v>
      </c>
      <c r="R56" s="49">
        <f t="shared" si="9"/>
        <v>0</v>
      </c>
      <c r="S56" s="49">
        <f t="shared" si="10"/>
        <v>30</v>
      </c>
      <c r="T56" s="50">
        <f t="shared" si="12"/>
        <v>17067.64</v>
      </c>
      <c r="U56" s="51">
        <f t="shared" si="11"/>
        <v>17067641</v>
      </c>
      <c r="V56" s="51">
        <f>$I55*'ВВОД '!$B$14*L56/Q56</f>
        <v>17067.641835616436</v>
      </c>
      <c r="W56" s="31"/>
      <c r="X56" s="31"/>
      <c r="Y56" s="31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</row>
    <row r="57" spans="2:48" ht="19.5" customHeight="1">
      <c r="B57" s="33">
        <v>44</v>
      </c>
      <c r="C57" s="34" t="s">
        <v>59</v>
      </c>
      <c r="D57" s="35">
        <f t="shared" si="4"/>
        <v>10</v>
      </c>
      <c r="E57" s="36">
        <f t="shared" si="5"/>
        <v>2015</v>
      </c>
      <c r="F57" s="37">
        <f>IF(B57=MAX('ВВОД '!$B$10:$G$10),G57+H57,IF((I56+H57)&gt;F56,F56,G57+H57))</f>
        <v>23761</v>
      </c>
      <c r="G57" s="37">
        <f>IF(B57=MAX('ВВОД '!$B$10:$G$10),'Информационный расчет'!I56,IF((I56+H57)&gt;F56,F57-H57,I56))</f>
        <v>6181.279999999999</v>
      </c>
      <c r="H57" s="44">
        <f>IF($I56*'ВВОД '!$B$14*L57/Q57&gt;=0,T57,0)</f>
        <v>17579.72</v>
      </c>
      <c r="I57" s="45">
        <f t="shared" si="6"/>
        <v>2063688.4499999995</v>
      </c>
      <c r="J57" s="46"/>
      <c r="K57" s="40">
        <f t="shared" si="7"/>
        <v>0</v>
      </c>
      <c r="L57" s="47">
        <f t="shared" si="8"/>
        <v>31</v>
      </c>
      <c r="M57" s="47">
        <f t="shared" si="0"/>
        <v>1</v>
      </c>
      <c r="N57" s="48">
        <f t="shared" si="1"/>
        <v>42278</v>
      </c>
      <c r="O57" s="48">
        <f t="shared" si="2"/>
        <v>42278</v>
      </c>
      <c r="P57" s="48">
        <f t="shared" si="3"/>
        <v>42309</v>
      </c>
      <c r="Q57" s="20">
        <f>VLOOKUP(E57,'ВВОД '!$L$3:$M$44,2)</f>
        <v>365</v>
      </c>
      <c r="R57" s="49">
        <f t="shared" si="9"/>
        <v>0</v>
      </c>
      <c r="S57" s="49">
        <f t="shared" si="10"/>
        <v>31</v>
      </c>
      <c r="T57" s="50">
        <f t="shared" si="12"/>
        <v>17579.72</v>
      </c>
      <c r="U57" s="51">
        <f t="shared" si="11"/>
        <v>17579715</v>
      </c>
      <c r="V57" s="51">
        <f>$I56*'ВВОД '!$B$14*L57/Q57</f>
        <v>17579.71551506849</v>
      </c>
      <c r="W57" s="31"/>
      <c r="X57" s="31"/>
      <c r="Y57" s="31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</row>
    <row r="58" spans="2:48" ht="19.5" customHeight="1">
      <c r="B58" s="33">
        <v>45</v>
      </c>
      <c r="C58" s="34" t="s">
        <v>59</v>
      </c>
      <c r="D58" s="35">
        <f t="shared" si="4"/>
        <v>11</v>
      </c>
      <c r="E58" s="36">
        <f t="shared" si="5"/>
        <v>2015</v>
      </c>
      <c r="F58" s="37">
        <f>IF(B58=MAX('ВВОД '!$B$10:$G$10),G58+H58,IF((I57+H58)&gt;F57,F57,G58+H58))</f>
        <v>23761</v>
      </c>
      <c r="G58" s="37">
        <f>IF(B58=MAX('ВВОД '!$B$10:$G$10),'Информационный расчет'!I57,IF((I57+H58)&gt;F57,F58-H58,I57))</f>
        <v>6799.18</v>
      </c>
      <c r="H58" s="44">
        <f>IF($I57*'ВВОД '!$B$14*L58/Q58&gt;=0,T58,0)</f>
        <v>16961.82</v>
      </c>
      <c r="I58" s="45">
        <f t="shared" si="6"/>
        <v>2056889.2699999996</v>
      </c>
      <c r="J58" s="46"/>
      <c r="K58" s="40">
        <f t="shared" si="7"/>
        <v>0</v>
      </c>
      <c r="L58" s="47">
        <f t="shared" si="8"/>
        <v>30</v>
      </c>
      <c r="M58" s="47">
        <f t="shared" si="0"/>
        <v>1</v>
      </c>
      <c r="N58" s="48">
        <f t="shared" si="1"/>
        <v>42309</v>
      </c>
      <c r="O58" s="48">
        <f t="shared" si="2"/>
        <v>42309</v>
      </c>
      <c r="P58" s="48">
        <f t="shared" si="3"/>
        <v>42339</v>
      </c>
      <c r="Q58" s="20">
        <f>VLOOKUP(E58,'ВВОД '!$L$3:$M$44,2)</f>
        <v>365</v>
      </c>
      <c r="R58" s="49">
        <f t="shared" si="9"/>
        <v>0</v>
      </c>
      <c r="S58" s="49">
        <f t="shared" si="10"/>
        <v>30</v>
      </c>
      <c r="T58" s="50">
        <f t="shared" si="12"/>
        <v>16961.82</v>
      </c>
      <c r="U58" s="51">
        <f t="shared" si="11"/>
        <v>16961822</v>
      </c>
      <c r="V58" s="51">
        <f>$I57*'ВВОД '!$B$14*L58/Q58</f>
        <v>16961.82287671233</v>
      </c>
      <c r="W58" s="31"/>
      <c r="X58" s="31"/>
      <c r="Y58" s="31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</row>
    <row r="59" spans="2:48" ht="19.5" customHeight="1">
      <c r="B59" s="33">
        <v>46</v>
      </c>
      <c r="C59" s="34" t="s">
        <v>59</v>
      </c>
      <c r="D59" s="35">
        <f t="shared" si="4"/>
        <v>12</v>
      </c>
      <c r="E59" s="36">
        <f t="shared" si="5"/>
        <v>2015</v>
      </c>
      <c r="F59" s="37">
        <f>IF(B59=MAX('ВВОД '!$B$10:$G$10),G59+H59,IF((I58+H59)&gt;F58,F58,G59+H59))</f>
        <v>23761</v>
      </c>
      <c r="G59" s="37">
        <f>IF(B59=MAX('ВВОД '!$B$10:$G$10),'Информационный расчет'!I58,IF((I58+H59)&gt;F58,F59-H59,I58))</f>
        <v>6291.529999999999</v>
      </c>
      <c r="H59" s="44">
        <f>IF($I58*'ВВОД '!$B$14*L59/Q59&gt;=0,T59,0)</f>
        <v>17469.47</v>
      </c>
      <c r="I59" s="45">
        <f t="shared" si="6"/>
        <v>2050597.7399999995</v>
      </c>
      <c r="J59" s="46"/>
      <c r="K59" s="40">
        <f t="shared" si="7"/>
        <v>0</v>
      </c>
      <c r="L59" s="47">
        <f t="shared" si="8"/>
        <v>31</v>
      </c>
      <c r="M59" s="47">
        <f t="shared" si="0"/>
        <v>1</v>
      </c>
      <c r="N59" s="48">
        <f t="shared" si="1"/>
        <v>42339</v>
      </c>
      <c r="O59" s="48">
        <f t="shared" si="2"/>
        <v>42339</v>
      </c>
      <c r="P59" s="48">
        <f t="shared" si="3"/>
        <v>42370</v>
      </c>
      <c r="Q59" s="20">
        <f>VLOOKUP(E59,'ВВОД '!$L$3:$M$44,2)</f>
        <v>365</v>
      </c>
      <c r="R59" s="49">
        <f t="shared" si="9"/>
        <v>0</v>
      </c>
      <c r="S59" s="49">
        <f t="shared" si="10"/>
        <v>31</v>
      </c>
      <c r="T59" s="50">
        <f t="shared" si="12"/>
        <v>17469.47</v>
      </c>
      <c r="U59" s="51">
        <f t="shared" si="11"/>
        <v>17469470</v>
      </c>
      <c r="V59" s="51">
        <f>$I58*'ВВОД '!$B$14*L59/Q59</f>
        <v>17469.470512328764</v>
      </c>
      <c r="W59" s="31"/>
      <c r="X59" s="31"/>
      <c r="Y59" s="31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2:48" ht="19.5" customHeight="1">
      <c r="B60" s="33">
        <v>47</v>
      </c>
      <c r="C60" s="34" t="s">
        <v>59</v>
      </c>
      <c r="D60" s="35">
        <f t="shared" si="4"/>
        <v>1</v>
      </c>
      <c r="E60" s="36">
        <f t="shared" si="5"/>
        <v>2016</v>
      </c>
      <c r="F60" s="37">
        <f>IF(B60=MAX('ВВОД '!$B$10:$G$10),G60+H60,IF((I59+H60)&gt;F59,F59,G60+H60))</f>
        <v>23761</v>
      </c>
      <c r="G60" s="37">
        <f>IF(B60=MAX('ВВОД '!$B$10:$G$10),'Информационный расчет'!I59,IF((I59+H60)&gt;F59,F60-H60,I59))</f>
        <v>6392.549999999999</v>
      </c>
      <c r="H60" s="44">
        <f>IF($I59*'ВВОД '!$B$14*L60/Q60&gt;=0,T60,0)</f>
        <v>17368.45</v>
      </c>
      <c r="I60" s="45">
        <f t="shared" si="6"/>
        <v>2044205.1899999995</v>
      </c>
      <c r="J60" s="46"/>
      <c r="K60" s="40">
        <f t="shared" si="7"/>
        <v>0</v>
      </c>
      <c r="L60" s="47">
        <f t="shared" si="8"/>
        <v>31</v>
      </c>
      <c r="M60" s="47">
        <f t="shared" si="0"/>
        <v>1</v>
      </c>
      <c r="N60" s="48">
        <f t="shared" si="1"/>
        <v>42370</v>
      </c>
      <c r="O60" s="48">
        <f t="shared" si="2"/>
        <v>42370</v>
      </c>
      <c r="P60" s="48">
        <f t="shared" si="3"/>
        <v>42401</v>
      </c>
      <c r="Q60" s="20">
        <f>VLOOKUP(E60,'ВВОД '!$L$3:$M$44,2)</f>
        <v>366</v>
      </c>
      <c r="R60" s="49">
        <f t="shared" si="9"/>
        <v>0</v>
      </c>
      <c r="S60" s="49">
        <f t="shared" si="10"/>
        <v>31</v>
      </c>
      <c r="T60" s="50">
        <f t="shared" si="12"/>
        <v>17368.45</v>
      </c>
      <c r="U60" s="51">
        <f t="shared" si="11"/>
        <v>17368450</v>
      </c>
      <c r="V60" s="51">
        <f>$I59*'ВВОД '!$B$14*L60/Q60</f>
        <v>17368.450803278687</v>
      </c>
      <c r="W60" s="31"/>
      <c r="X60" s="31"/>
      <c r="Y60" s="31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</row>
    <row r="61" spans="2:48" ht="19.5" customHeight="1">
      <c r="B61" s="33">
        <v>48</v>
      </c>
      <c r="C61" s="34" t="s">
        <v>59</v>
      </c>
      <c r="D61" s="35">
        <f t="shared" si="4"/>
        <v>2</v>
      </c>
      <c r="E61" s="36">
        <f t="shared" si="5"/>
        <v>2016</v>
      </c>
      <c r="F61" s="37">
        <f>IF(B61=MAX('ВВОД '!$B$10:$G$10),G61+H61,IF((I60+H61)&gt;F60,F60,G61+H61))</f>
        <v>23761</v>
      </c>
      <c r="G61" s="37">
        <f>IF(B61=MAX('ВВОД '!$B$10:$G$10),'Информационный расчет'!I60,IF((I60+H61)&gt;F60,F61-H61,I60))</f>
        <v>7563.75</v>
      </c>
      <c r="H61" s="44">
        <f>IF($I60*'ВВОД '!$B$14*L61/Q61&gt;=0,T61,0)</f>
        <v>16197.25</v>
      </c>
      <c r="I61" s="45">
        <f t="shared" si="6"/>
        <v>2036641.4399999995</v>
      </c>
      <c r="J61" s="46"/>
      <c r="K61" s="40">
        <f t="shared" si="7"/>
        <v>0</v>
      </c>
      <c r="L61" s="47">
        <f t="shared" si="8"/>
        <v>29</v>
      </c>
      <c r="M61" s="47">
        <f t="shared" si="0"/>
        <v>1</v>
      </c>
      <c r="N61" s="48">
        <f t="shared" si="1"/>
        <v>42401</v>
      </c>
      <c r="O61" s="48">
        <f t="shared" si="2"/>
        <v>42401</v>
      </c>
      <c r="P61" s="48">
        <f t="shared" si="3"/>
        <v>42430</v>
      </c>
      <c r="Q61" s="20">
        <f>VLOOKUP(E61,'ВВОД '!$L$3:$M$44,2)</f>
        <v>366</v>
      </c>
      <c r="R61" s="49">
        <f t="shared" si="9"/>
        <v>0</v>
      </c>
      <c r="S61" s="49">
        <f t="shared" si="10"/>
        <v>29</v>
      </c>
      <c r="T61" s="50">
        <f t="shared" si="12"/>
        <v>16197.25</v>
      </c>
      <c r="U61" s="51">
        <f t="shared" si="11"/>
        <v>16197254</v>
      </c>
      <c r="V61" s="51">
        <f>$I60*'ВВОД '!$B$14*L61/Q61</f>
        <v>16197.254237704916</v>
      </c>
      <c r="W61" s="31"/>
      <c r="X61" s="31"/>
      <c r="Y61" s="31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2:48" ht="19.5" customHeight="1">
      <c r="B62" s="33">
        <v>49</v>
      </c>
      <c r="C62" s="34" t="s">
        <v>59</v>
      </c>
      <c r="D62" s="35">
        <f t="shared" si="4"/>
        <v>3</v>
      </c>
      <c r="E62" s="36">
        <f t="shared" si="5"/>
        <v>2016</v>
      </c>
      <c r="F62" s="37">
        <f>IF(B62=MAX('ВВОД '!$B$10:$G$10),G62+H62,IF((I61+H62)&gt;F61,F61,G62+H62))</f>
        <v>23761</v>
      </c>
      <c r="G62" s="37">
        <f>IF(B62=MAX('ВВОД '!$B$10:$G$10),'Информационный расчет'!I61,IF((I61+H62)&gt;F61,F62-H62,I61))</f>
        <v>6510.759999999998</v>
      </c>
      <c r="H62" s="44">
        <f>IF($I61*'ВВОД '!$B$14*L62/Q62&gt;=0,T62,0)</f>
        <v>17250.24</v>
      </c>
      <c r="I62" s="45">
        <f t="shared" si="6"/>
        <v>2030130.6799999995</v>
      </c>
      <c r="J62" s="46"/>
      <c r="K62" s="40">
        <f t="shared" si="7"/>
        <v>0</v>
      </c>
      <c r="L62" s="47">
        <f t="shared" si="8"/>
        <v>31</v>
      </c>
      <c r="M62" s="47">
        <f t="shared" si="0"/>
        <v>1</v>
      </c>
      <c r="N62" s="48">
        <f t="shared" si="1"/>
        <v>42430</v>
      </c>
      <c r="O62" s="48">
        <f t="shared" si="2"/>
        <v>42430</v>
      </c>
      <c r="P62" s="48">
        <f t="shared" si="3"/>
        <v>42461</v>
      </c>
      <c r="Q62" s="20">
        <f>VLOOKUP(E62,'ВВОД '!$L$3:$M$44,2)</f>
        <v>366</v>
      </c>
      <c r="R62" s="49">
        <f t="shared" si="9"/>
        <v>0</v>
      </c>
      <c r="S62" s="49">
        <f t="shared" si="10"/>
        <v>31</v>
      </c>
      <c r="T62" s="50">
        <f t="shared" si="12"/>
        <v>17250.24</v>
      </c>
      <c r="U62" s="51">
        <f t="shared" si="11"/>
        <v>17250241</v>
      </c>
      <c r="V62" s="51">
        <f>$I61*'ВВОД '!$B$14*L62/Q62</f>
        <v>17250.24170491803</v>
      </c>
      <c r="W62" s="31"/>
      <c r="X62" s="31"/>
      <c r="Y62" s="31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2:48" ht="19.5" customHeight="1">
      <c r="B63" s="33">
        <v>50</v>
      </c>
      <c r="C63" s="34" t="s">
        <v>59</v>
      </c>
      <c r="D63" s="35">
        <f t="shared" si="4"/>
        <v>4</v>
      </c>
      <c r="E63" s="36">
        <f t="shared" si="5"/>
        <v>2016</v>
      </c>
      <c r="F63" s="37">
        <f>IF(B63=MAX('ВВОД '!$B$10:$G$10),G63+H63,IF((I62+H63)&gt;F62,F62,G63+H63))</f>
        <v>23761</v>
      </c>
      <c r="G63" s="37">
        <f>IF(B63=MAX('ВВОД '!$B$10:$G$10),'Информационный расчет'!I62,IF((I62+H63)&gt;F62,F63-H63,I62))</f>
        <v>7120.580000000002</v>
      </c>
      <c r="H63" s="44">
        <f>IF($I62*'ВВОД '!$B$14*L63/Q63&gt;=0,T63,0)</f>
        <v>16640.42</v>
      </c>
      <c r="I63" s="45">
        <f t="shared" si="6"/>
        <v>2023010.0999999994</v>
      </c>
      <c r="J63" s="46"/>
      <c r="K63" s="40">
        <f t="shared" si="7"/>
        <v>0</v>
      </c>
      <c r="L63" s="47">
        <f t="shared" si="8"/>
        <v>30</v>
      </c>
      <c r="M63" s="47">
        <f t="shared" si="0"/>
        <v>1</v>
      </c>
      <c r="N63" s="48">
        <f t="shared" si="1"/>
        <v>42461</v>
      </c>
      <c r="O63" s="48">
        <f t="shared" si="2"/>
        <v>42461</v>
      </c>
      <c r="P63" s="48">
        <f t="shared" si="3"/>
        <v>42491</v>
      </c>
      <c r="Q63" s="20">
        <f>VLOOKUP(E63,'ВВОД '!$L$3:$M$44,2)</f>
        <v>366</v>
      </c>
      <c r="R63" s="49">
        <f t="shared" si="9"/>
        <v>0</v>
      </c>
      <c r="S63" s="49">
        <f t="shared" si="10"/>
        <v>30</v>
      </c>
      <c r="T63" s="50">
        <f t="shared" si="12"/>
        <v>16640.42</v>
      </c>
      <c r="U63" s="51">
        <f t="shared" si="11"/>
        <v>16640415</v>
      </c>
      <c r="V63" s="51">
        <f>$I62*'ВВОД '!$B$14*L63/Q63</f>
        <v>16640.415409836063</v>
      </c>
      <c r="W63" s="31"/>
      <c r="X63" s="31"/>
      <c r="Y63" s="31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</row>
    <row r="64" spans="2:48" ht="19.5" customHeight="1">
      <c r="B64" s="33">
        <v>51</v>
      </c>
      <c r="C64" s="34" t="s">
        <v>59</v>
      </c>
      <c r="D64" s="35">
        <f t="shared" si="4"/>
        <v>5</v>
      </c>
      <c r="E64" s="36">
        <f t="shared" si="5"/>
        <v>2016</v>
      </c>
      <c r="F64" s="37">
        <f>IF(B64=MAX('ВВОД '!$B$10:$G$10),G64+H64,IF((I63+H64)&gt;F63,F63,G64+H64))</f>
        <v>23761</v>
      </c>
      <c r="G64" s="37">
        <f>IF(B64=MAX('ВВОД '!$B$10:$G$10),'Информационный расчет'!I63,IF((I63+H64)&gt;F63,F64-H64,I63))</f>
        <v>6626.209999999999</v>
      </c>
      <c r="H64" s="44">
        <f>IF($I63*'ВВОД '!$B$14*L64/Q64&gt;=0,T64,0)</f>
        <v>17134.79</v>
      </c>
      <c r="I64" s="45">
        <f t="shared" si="6"/>
        <v>2016383.8899999994</v>
      </c>
      <c r="J64" s="46"/>
      <c r="K64" s="40">
        <f t="shared" si="7"/>
        <v>0</v>
      </c>
      <c r="L64" s="47">
        <f t="shared" si="8"/>
        <v>31</v>
      </c>
      <c r="M64" s="47">
        <f t="shared" si="0"/>
        <v>1</v>
      </c>
      <c r="N64" s="48">
        <f t="shared" si="1"/>
        <v>42491</v>
      </c>
      <c r="O64" s="48">
        <f t="shared" si="2"/>
        <v>42491</v>
      </c>
      <c r="P64" s="48">
        <f t="shared" si="3"/>
        <v>42522</v>
      </c>
      <c r="Q64" s="20">
        <f>VLOOKUP(E64,'ВВОД '!$L$3:$M$44,2)</f>
        <v>366</v>
      </c>
      <c r="R64" s="49">
        <f t="shared" si="9"/>
        <v>0</v>
      </c>
      <c r="S64" s="49">
        <f t="shared" si="10"/>
        <v>31</v>
      </c>
      <c r="T64" s="50">
        <f t="shared" si="12"/>
        <v>17134.79</v>
      </c>
      <c r="U64" s="51">
        <f t="shared" si="11"/>
        <v>17134785</v>
      </c>
      <c r="V64" s="51">
        <f>$I63*'ВВОД '!$B$14*L64/Q64</f>
        <v>17134.784999999996</v>
      </c>
      <c r="W64" s="31"/>
      <c r="X64" s="31"/>
      <c r="Y64" s="31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2:48" ht="19.5" customHeight="1">
      <c r="B65" s="33">
        <v>52</v>
      </c>
      <c r="C65" s="34" t="s">
        <v>59</v>
      </c>
      <c r="D65" s="35">
        <f t="shared" si="4"/>
        <v>6</v>
      </c>
      <c r="E65" s="36">
        <f t="shared" si="5"/>
        <v>2016</v>
      </c>
      <c r="F65" s="37">
        <f>IF(B65=MAX('ВВОД '!$B$10:$G$10),G65+H65,IF((I64+H65)&gt;F64,F64,G65+H65))</f>
        <v>23761</v>
      </c>
      <c r="G65" s="37">
        <f>IF(B65=MAX('ВВОД '!$B$10:$G$10),'Информационный расчет'!I64,IF((I64+H65)&gt;F64,F65-H65,I64))</f>
        <v>7233.259999999998</v>
      </c>
      <c r="H65" s="44">
        <f>IF($I64*'ВВОД '!$B$14*L65/Q65&gt;=0,T65,0)</f>
        <v>16527.74</v>
      </c>
      <c r="I65" s="45">
        <f t="shared" si="6"/>
        <v>2009150.6299999994</v>
      </c>
      <c r="J65" s="46"/>
      <c r="K65" s="40">
        <f t="shared" si="7"/>
        <v>0</v>
      </c>
      <c r="L65" s="47">
        <f t="shared" si="8"/>
        <v>30</v>
      </c>
      <c r="M65" s="47">
        <f t="shared" si="0"/>
        <v>1</v>
      </c>
      <c r="N65" s="48">
        <f t="shared" si="1"/>
        <v>42522</v>
      </c>
      <c r="O65" s="48">
        <f t="shared" si="2"/>
        <v>42522</v>
      </c>
      <c r="P65" s="48">
        <f t="shared" si="3"/>
        <v>42552</v>
      </c>
      <c r="Q65" s="20">
        <f>VLOOKUP(E65,'ВВОД '!$L$3:$M$44,2)</f>
        <v>366</v>
      </c>
      <c r="R65" s="49">
        <f t="shared" si="9"/>
        <v>0</v>
      </c>
      <c r="S65" s="49">
        <f t="shared" si="10"/>
        <v>30</v>
      </c>
      <c r="T65" s="50">
        <f t="shared" si="12"/>
        <v>16527.74</v>
      </c>
      <c r="U65" s="51">
        <f t="shared" si="11"/>
        <v>16527736</v>
      </c>
      <c r="V65" s="51">
        <f>$I64*'ВВОД '!$B$14*L65/Q65</f>
        <v>16527.736803278687</v>
      </c>
      <c r="W65" s="31"/>
      <c r="X65" s="31"/>
      <c r="Y65" s="31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2:48" ht="19.5" customHeight="1">
      <c r="B66" s="33">
        <v>53</v>
      </c>
      <c r="C66" s="34" t="s">
        <v>59</v>
      </c>
      <c r="D66" s="35">
        <f t="shared" si="4"/>
        <v>7</v>
      </c>
      <c r="E66" s="36">
        <f t="shared" si="5"/>
        <v>2016</v>
      </c>
      <c r="F66" s="37">
        <f>IF(B66=MAX('ВВОД '!$B$10:$G$10),G66+H66,IF((I65+H66)&gt;F65,F65,G66+H66))</f>
        <v>23761</v>
      </c>
      <c r="G66" s="37">
        <f>IF(B66=MAX('ВВОД '!$B$10:$G$10),'Информационный расчет'!I65,IF((I65+H66)&gt;F65,F66-H66,I65))</f>
        <v>6743.5999999999985</v>
      </c>
      <c r="H66" s="44">
        <f>IF($I65*'ВВОД '!$B$14*L66/Q66&gt;=0,T66,0)</f>
        <v>17017.4</v>
      </c>
      <c r="I66" s="45">
        <f t="shared" si="6"/>
        <v>2002407.0299999993</v>
      </c>
      <c r="J66" s="46"/>
      <c r="K66" s="40">
        <f t="shared" si="7"/>
        <v>0</v>
      </c>
      <c r="L66" s="47">
        <f t="shared" si="8"/>
        <v>31</v>
      </c>
      <c r="M66" s="47">
        <f t="shared" si="0"/>
        <v>1</v>
      </c>
      <c r="N66" s="48">
        <f t="shared" si="1"/>
        <v>42552</v>
      </c>
      <c r="O66" s="48">
        <f t="shared" si="2"/>
        <v>42552</v>
      </c>
      <c r="P66" s="48">
        <f t="shared" si="3"/>
        <v>42583</v>
      </c>
      <c r="Q66" s="20">
        <f>VLOOKUP(E66,'ВВОД '!$L$3:$M$44,2)</f>
        <v>366</v>
      </c>
      <c r="R66" s="49">
        <f t="shared" si="9"/>
        <v>0</v>
      </c>
      <c r="S66" s="49">
        <f t="shared" si="10"/>
        <v>31</v>
      </c>
      <c r="T66" s="50">
        <f t="shared" si="12"/>
        <v>17017.4</v>
      </c>
      <c r="U66" s="51">
        <f t="shared" si="11"/>
        <v>17017396</v>
      </c>
      <c r="V66" s="51">
        <f>$I65*'ВВОД '!$B$14*L66/Q66</f>
        <v>17017.396046448084</v>
      </c>
      <c r="W66" s="31"/>
      <c r="X66" s="31"/>
      <c r="Y66" s="31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  <row r="67" spans="2:48" ht="19.5" customHeight="1">
      <c r="B67" s="33">
        <v>54</v>
      </c>
      <c r="C67" s="34" t="s">
        <v>59</v>
      </c>
      <c r="D67" s="35">
        <f t="shared" si="4"/>
        <v>8</v>
      </c>
      <c r="E67" s="36">
        <f t="shared" si="5"/>
        <v>2016</v>
      </c>
      <c r="F67" s="37">
        <f>IF(B67=MAX('ВВОД '!$B$10:$G$10),G67+H67,IF((I66+H67)&gt;F66,F66,G67+H67))</f>
        <v>23761</v>
      </c>
      <c r="G67" s="37">
        <f>IF(B67=MAX('ВВОД '!$B$10:$G$10),'Информационный расчет'!I66,IF((I66+H67)&gt;F66,F67-H67,I66))</f>
        <v>6800.720000000001</v>
      </c>
      <c r="H67" s="44">
        <f>IF($I66*'ВВОД '!$B$14*L67/Q67&gt;=0,T67,0)</f>
        <v>16960.28</v>
      </c>
      <c r="I67" s="45">
        <f t="shared" si="6"/>
        <v>1995606.3099999994</v>
      </c>
      <c r="J67" s="46"/>
      <c r="K67" s="40">
        <f t="shared" si="7"/>
        <v>0</v>
      </c>
      <c r="L67" s="47">
        <f t="shared" si="8"/>
        <v>31</v>
      </c>
      <c r="M67" s="47">
        <f t="shared" si="0"/>
        <v>1</v>
      </c>
      <c r="N67" s="48">
        <f t="shared" si="1"/>
        <v>42583</v>
      </c>
      <c r="O67" s="48">
        <f t="shared" si="2"/>
        <v>42583</v>
      </c>
      <c r="P67" s="48">
        <f t="shared" si="3"/>
        <v>42614</v>
      </c>
      <c r="Q67" s="20">
        <f>VLOOKUP(E67,'ВВОД '!$L$3:$M$44,2)</f>
        <v>366</v>
      </c>
      <c r="R67" s="49">
        <f t="shared" si="9"/>
        <v>0</v>
      </c>
      <c r="S67" s="49">
        <f t="shared" si="10"/>
        <v>31</v>
      </c>
      <c r="T67" s="50">
        <f t="shared" si="12"/>
        <v>16960.28</v>
      </c>
      <c r="U67" s="51">
        <f t="shared" si="11"/>
        <v>16960278</v>
      </c>
      <c r="V67" s="51">
        <f>$I66*'ВВОД '!$B$14*L67/Q67</f>
        <v>16960.278122950815</v>
      </c>
      <c r="W67" s="31"/>
      <c r="X67" s="31"/>
      <c r="Y67" s="31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</row>
    <row r="68" spans="2:48" ht="19.5" customHeight="1">
      <c r="B68" s="33">
        <v>55</v>
      </c>
      <c r="C68" s="34" t="s">
        <v>59</v>
      </c>
      <c r="D68" s="35">
        <f t="shared" si="4"/>
        <v>9</v>
      </c>
      <c r="E68" s="36">
        <f t="shared" si="5"/>
        <v>2016</v>
      </c>
      <c r="F68" s="37">
        <f>IF(B68=MAX('ВВОД '!$B$10:$G$10),G68+H68,IF((I67+H68)&gt;F67,F67,G68+H68))</f>
        <v>23761</v>
      </c>
      <c r="G68" s="37">
        <f>IF(B68=MAX('ВВОД '!$B$10:$G$10),'Информационный расчет'!I67,IF((I67+H68)&gt;F67,F68-H68,I67))</f>
        <v>7403.57</v>
      </c>
      <c r="H68" s="44">
        <f>IF($I67*'ВВОД '!$B$14*L68/Q68&gt;=0,T68,0)</f>
        <v>16357.43</v>
      </c>
      <c r="I68" s="45">
        <f t="shared" si="6"/>
        <v>1988202.7399999993</v>
      </c>
      <c r="J68" s="46"/>
      <c r="K68" s="40">
        <f t="shared" si="7"/>
        <v>0</v>
      </c>
      <c r="L68" s="47">
        <f t="shared" si="8"/>
        <v>30</v>
      </c>
      <c r="M68" s="47">
        <f t="shared" si="0"/>
        <v>1</v>
      </c>
      <c r="N68" s="48">
        <f t="shared" si="1"/>
        <v>42614</v>
      </c>
      <c r="O68" s="48">
        <f t="shared" si="2"/>
        <v>42614</v>
      </c>
      <c r="P68" s="48">
        <f t="shared" si="3"/>
        <v>42644</v>
      </c>
      <c r="Q68" s="20">
        <f>VLOOKUP(E68,'ВВОД '!$L$3:$M$44,2)</f>
        <v>366</v>
      </c>
      <c r="R68" s="49">
        <f t="shared" si="9"/>
        <v>0</v>
      </c>
      <c r="S68" s="49">
        <f t="shared" si="10"/>
        <v>30</v>
      </c>
      <c r="T68" s="50">
        <f t="shared" si="12"/>
        <v>16357.43</v>
      </c>
      <c r="U68" s="51">
        <f t="shared" si="11"/>
        <v>16357428</v>
      </c>
      <c r="V68" s="51">
        <f>$I67*'ВВОД '!$B$14*L68/Q68</f>
        <v>16357.428770491797</v>
      </c>
      <c r="W68" s="31"/>
      <c r="X68" s="31"/>
      <c r="Y68" s="31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2:48" ht="19.5" customHeight="1">
      <c r="B69" s="33">
        <v>56</v>
      </c>
      <c r="C69" s="34" t="s">
        <v>59</v>
      </c>
      <c r="D69" s="35">
        <f t="shared" si="4"/>
        <v>10</v>
      </c>
      <c r="E69" s="36">
        <f t="shared" si="5"/>
        <v>2016</v>
      </c>
      <c r="F69" s="37">
        <f>IF(B69=MAX('ВВОД '!$B$10:$G$10),G69+H69,IF((I68+H69)&gt;F68,F68,G69+H69))</f>
        <v>23761</v>
      </c>
      <c r="G69" s="37">
        <f>IF(B69=MAX('ВВОД '!$B$10:$G$10),'Информационный расчет'!I68,IF((I68+H69)&gt;F68,F69-H69,I68))</f>
        <v>6921.029999999999</v>
      </c>
      <c r="H69" s="44">
        <f>IF($I68*'ВВОД '!$B$14*L69/Q69&gt;=0,T69,0)</f>
        <v>16839.97</v>
      </c>
      <c r="I69" s="45">
        <f t="shared" si="6"/>
        <v>1981281.7099999993</v>
      </c>
      <c r="J69" s="46"/>
      <c r="K69" s="40">
        <f t="shared" si="7"/>
        <v>0</v>
      </c>
      <c r="L69" s="47">
        <f t="shared" si="8"/>
        <v>31</v>
      </c>
      <c r="M69" s="47">
        <f t="shared" si="0"/>
        <v>1</v>
      </c>
      <c r="N69" s="48">
        <f t="shared" si="1"/>
        <v>42644</v>
      </c>
      <c r="O69" s="48">
        <f t="shared" si="2"/>
        <v>42644</v>
      </c>
      <c r="P69" s="48">
        <f t="shared" si="3"/>
        <v>42675</v>
      </c>
      <c r="Q69" s="20">
        <f>VLOOKUP(E69,'ВВОД '!$L$3:$M$44,2)</f>
        <v>366</v>
      </c>
      <c r="R69" s="49">
        <f t="shared" si="9"/>
        <v>0</v>
      </c>
      <c r="S69" s="49">
        <f t="shared" si="10"/>
        <v>31</v>
      </c>
      <c r="T69" s="50">
        <f t="shared" si="12"/>
        <v>16839.97</v>
      </c>
      <c r="U69" s="51">
        <f t="shared" si="11"/>
        <v>16839968</v>
      </c>
      <c r="V69" s="51">
        <f>$I68*'ВВОД '!$B$14*L69/Q69</f>
        <v>16839.968562841525</v>
      </c>
      <c r="W69" s="31"/>
      <c r="X69" s="31"/>
      <c r="Y69" s="31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2:48" ht="19.5" customHeight="1">
      <c r="B70" s="33">
        <v>57</v>
      </c>
      <c r="C70" s="34" t="s">
        <v>59</v>
      </c>
      <c r="D70" s="35">
        <f t="shared" si="4"/>
        <v>11</v>
      </c>
      <c r="E70" s="36">
        <f t="shared" si="5"/>
        <v>2016</v>
      </c>
      <c r="F70" s="37">
        <f>IF(B70=MAX('ВВОД '!$B$10:$G$10),G70+H70,IF((I69+H70)&gt;F69,F69,G70+H70))</f>
        <v>23761</v>
      </c>
      <c r="G70" s="37">
        <f>IF(B70=MAX('ВВОД '!$B$10:$G$10),'Информационный расчет'!I69,IF((I69+H70)&gt;F69,F70-H70,I69))</f>
        <v>7520.99</v>
      </c>
      <c r="H70" s="44">
        <f>IF($I69*'ВВОД '!$B$14*L70/Q70&gt;=0,T70,0)</f>
        <v>16240.01</v>
      </c>
      <c r="I70" s="45">
        <f t="shared" si="6"/>
        <v>1973760.7199999993</v>
      </c>
      <c r="J70" s="46"/>
      <c r="K70" s="40">
        <f t="shared" si="7"/>
        <v>0</v>
      </c>
      <c r="L70" s="47">
        <f t="shared" si="8"/>
        <v>30</v>
      </c>
      <c r="M70" s="47">
        <f t="shared" si="0"/>
        <v>1</v>
      </c>
      <c r="N70" s="48">
        <f t="shared" si="1"/>
        <v>42675</v>
      </c>
      <c r="O70" s="48">
        <f t="shared" si="2"/>
        <v>42675</v>
      </c>
      <c r="P70" s="48">
        <f t="shared" si="3"/>
        <v>42705</v>
      </c>
      <c r="Q70" s="20">
        <f>VLOOKUP(E70,'ВВОД '!$L$3:$M$44,2)</f>
        <v>366</v>
      </c>
      <c r="R70" s="49">
        <f t="shared" si="9"/>
        <v>0</v>
      </c>
      <c r="S70" s="49">
        <f t="shared" si="10"/>
        <v>30</v>
      </c>
      <c r="T70" s="50">
        <f t="shared" si="12"/>
        <v>16240.01</v>
      </c>
      <c r="U70" s="51">
        <f t="shared" si="11"/>
        <v>16240014</v>
      </c>
      <c r="V70" s="51">
        <f>$I69*'ВВОД '!$B$14*L70/Q70</f>
        <v>16240.014016393437</v>
      </c>
      <c r="W70" s="31"/>
      <c r="X70" s="31"/>
      <c r="Y70" s="31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2:48" ht="19.5" customHeight="1">
      <c r="B71" s="33">
        <v>58</v>
      </c>
      <c r="C71" s="34" t="s">
        <v>59</v>
      </c>
      <c r="D71" s="35">
        <f t="shared" si="4"/>
        <v>12</v>
      </c>
      <c r="E71" s="36">
        <f t="shared" si="5"/>
        <v>2016</v>
      </c>
      <c r="F71" s="37">
        <f>IF(B71=MAX('ВВОД '!$B$10:$G$10),G71+H71,IF((I70+H71)&gt;F70,F70,G71+H71))</f>
        <v>23761</v>
      </c>
      <c r="G71" s="37">
        <f>IF(B71=MAX('ВВОД '!$B$10:$G$10),'Информационный расчет'!I70,IF((I70+H71)&gt;F70,F71-H71,I70))</f>
        <v>7043.3499999999985</v>
      </c>
      <c r="H71" s="44">
        <f>IF($I70*'ВВОД '!$B$14*L71/Q71&gt;=0,T71,0)</f>
        <v>16717.65</v>
      </c>
      <c r="I71" s="45">
        <f t="shared" si="6"/>
        <v>1966717.3699999992</v>
      </c>
      <c r="J71" s="46"/>
      <c r="K71" s="40">
        <f t="shared" si="7"/>
        <v>0</v>
      </c>
      <c r="L71" s="47">
        <f t="shared" si="8"/>
        <v>31</v>
      </c>
      <c r="M71" s="47">
        <f t="shared" si="0"/>
        <v>1</v>
      </c>
      <c r="N71" s="48">
        <f t="shared" si="1"/>
        <v>42705</v>
      </c>
      <c r="O71" s="48">
        <f t="shared" si="2"/>
        <v>42705</v>
      </c>
      <c r="P71" s="48">
        <f t="shared" si="3"/>
        <v>42736</v>
      </c>
      <c r="Q71" s="20">
        <f>VLOOKUP(E71,'ВВОД '!$L$3:$M$44,2)</f>
        <v>366</v>
      </c>
      <c r="R71" s="49">
        <f t="shared" si="9"/>
        <v>0</v>
      </c>
      <c r="S71" s="49">
        <f t="shared" si="10"/>
        <v>31</v>
      </c>
      <c r="T71" s="50">
        <f t="shared" si="12"/>
        <v>16717.65</v>
      </c>
      <c r="U71" s="51">
        <f t="shared" si="11"/>
        <v>16717645</v>
      </c>
      <c r="V71" s="51">
        <f>$I70*'ВВОД '!$B$14*L71/Q71</f>
        <v>16717.645442622947</v>
      </c>
      <c r="W71" s="31"/>
      <c r="X71" s="31"/>
      <c r="Y71" s="31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2:48" ht="19.5" customHeight="1">
      <c r="B72" s="33">
        <v>59</v>
      </c>
      <c r="C72" s="34" t="s">
        <v>59</v>
      </c>
      <c r="D72" s="35">
        <f t="shared" si="4"/>
        <v>1</v>
      </c>
      <c r="E72" s="36">
        <f t="shared" si="5"/>
        <v>2017</v>
      </c>
      <c r="F72" s="37">
        <f>IF(B72=MAX('ВВОД '!$B$10:$G$10),G72+H72,IF((I71+H72)&gt;F71,F71,G72+H72))</f>
        <v>23761</v>
      </c>
      <c r="G72" s="37">
        <f>IF(B72=MAX('ВВОД '!$B$10:$G$10),'Информационный расчет'!I71,IF((I71+H72)&gt;F71,F72-H72,I71))</f>
        <v>7057.369999999999</v>
      </c>
      <c r="H72" s="44">
        <f>IF($I71*'ВВОД '!$B$14*L72/Q72&gt;=0,T72,0)</f>
        <v>16703.63</v>
      </c>
      <c r="I72" s="45">
        <f t="shared" si="6"/>
        <v>1959659.999999999</v>
      </c>
      <c r="J72" s="46"/>
      <c r="K72" s="40">
        <f t="shared" si="7"/>
        <v>0</v>
      </c>
      <c r="L72" s="47">
        <f t="shared" si="8"/>
        <v>31</v>
      </c>
      <c r="M72" s="47">
        <f t="shared" si="0"/>
        <v>1</v>
      </c>
      <c r="N72" s="48">
        <f t="shared" si="1"/>
        <v>42736</v>
      </c>
      <c r="O72" s="48">
        <f t="shared" si="2"/>
        <v>42736</v>
      </c>
      <c r="P72" s="48">
        <f t="shared" si="3"/>
        <v>42767</v>
      </c>
      <c r="Q72" s="20">
        <f>VLOOKUP(E72,'ВВОД '!$L$3:$M$44,2)</f>
        <v>365</v>
      </c>
      <c r="R72" s="49">
        <f t="shared" si="9"/>
        <v>0</v>
      </c>
      <c r="S72" s="49">
        <f t="shared" si="10"/>
        <v>31</v>
      </c>
      <c r="T72" s="50">
        <f t="shared" si="12"/>
        <v>16703.63</v>
      </c>
      <c r="U72" s="51">
        <f t="shared" si="11"/>
        <v>16703626</v>
      </c>
      <c r="V72" s="51">
        <f>$I71*'ВВОД '!$B$14*L72/Q72</f>
        <v>16703.626978082186</v>
      </c>
      <c r="W72" s="31"/>
      <c r="X72" s="31"/>
      <c r="Y72" s="31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2:48" ht="19.5" customHeight="1">
      <c r="B73" s="33">
        <v>60</v>
      </c>
      <c r="C73" s="34" t="s">
        <v>59</v>
      </c>
      <c r="D73" s="35">
        <f t="shared" si="4"/>
        <v>2</v>
      </c>
      <c r="E73" s="36">
        <f t="shared" si="5"/>
        <v>2017</v>
      </c>
      <c r="F73" s="37">
        <f>IF(B73=MAX('ВВОД '!$B$10:$G$10),G73+H73,IF((I72+H73)&gt;F72,F72,G73+H73))</f>
        <v>23761</v>
      </c>
      <c r="G73" s="37">
        <f>IF(B73=MAX('ВВОД '!$B$10:$G$10),'Информационный расчет'!I72,IF((I72+H73)&gt;F72,F73-H73,I72))</f>
        <v>8727.99</v>
      </c>
      <c r="H73" s="44">
        <f>IF($I72*'ВВОД '!$B$14*L73/Q73&gt;=0,T73,0)</f>
        <v>15033.01</v>
      </c>
      <c r="I73" s="45">
        <f t="shared" si="6"/>
        <v>1950932.009999999</v>
      </c>
      <c r="J73" s="46"/>
      <c r="K73" s="40">
        <f t="shared" si="7"/>
        <v>0</v>
      </c>
      <c r="L73" s="47">
        <f t="shared" si="8"/>
        <v>28</v>
      </c>
      <c r="M73" s="47">
        <f t="shared" si="0"/>
        <v>1</v>
      </c>
      <c r="N73" s="48">
        <f t="shared" si="1"/>
        <v>42767</v>
      </c>
      <c r="O73" s="48">
        <f t="shared" si="2"/>
        <v>42767</v>
      </c>
      <c r="P73" s="48">
        <f t="shared" si="3"/>
        <v>42795</v>
      </c>
      <c r="Q73" s="20">
        <f>VLOOKUP(E73,'ВВОД '!$L$3:$M$44,2)</f>
        <v>365</v>
      </c>
      <c r="R73" s="49">
        <f t="shared" si="9"/>
        <v>0</v>
      </c>
      <c r="S73" s="49">
        <f t="shared" si="10"/>
        <v>28</v>
      </c>
      <c r="T73" s="50">
        <f t="shared" si="12"/>
        <v>15033.01</v>
      </c>
      <c r="U73" s="51">
        <f t="shared" si="11"/>
        <v>15033008</v>
      </c>
      <c r="V73" s="51">
        <f>$I72*'ВВОД '!$B$14*L73/Q73</f>
        <v>15033.008219178075</v>
      </c>
      <c r="W73" s="31"/>
      <c r="X73" s="31"/>
      <c r="Y73" s="31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2:48" ht="19.5" customHeight="1">
      <c r="B74" s="33">
        <v>61</v>
      </c>
      <c r="C74" s="34" t="s">
        <v>59</v>
      </c>
      <c r="D74" s="35">
        <f t="shared" si="4"/>
        <v>3</v>
      </c>
      <c r="E74" s="36">
        <f t="shared" si="5"/>
        <v>2017</v>
      </c>
      <c r="F74" s="37">
        <f>IF(B74=MAX('ВВОД '!$B$10:$G$10),G74+H74,IF((I73+H74)&gt;F73,F73,G74+H74))</f>
        <v>23761</v>
      </c>
      <c r="G74" s="37">
        <f>IF(B74=MAX('ВВОД '!$B$10:$G$10),'Информационный расчет'!I73,IF((I73+H74)&gt;F73,F74-H74,I73))</f>
        <v>7191.439999999999</v>
      </c>
      <c r="H74" s="44">
        <f>IF($I73*'ВВОД '!$B$14*L74/Q74&gt;=0,T74,0)</f>
        <v>16569.56</v>
      </c>
      <c r="I74" s="45">
        <f t="shared" si="6"/>
        <v>1943740.5699999991</v>
      </c>
      <c r="J74" s="46"/>
      <c r="K74" s="40">
        <f t="shared" si="7"/>
        <v>0</v>
      </c>
      <c r="L74" s="47">
        <f t="shared" si="8"/>
        <v>31</v>
      </c>
      <c r="M74" s="47">
        <f t="shared" si="0"/>
        <v>1</v>
      </c>
      <c r="N74" s="48">
        <f t="shared" si="1"/>
        <v>42795</v>
      </c>
      <c r="O74" s="48">
        <f t="shared" si="2"/>
        <v>42795</v>
      </c>
      <c r="P74" s="48">
        <f t="shared" si="3"/>
        <v>42826</v>
      </c>
      <c r="Q74" s="20">
        <f>VLOOKUP(E74,'ВВОД '!$L$3:$M$44,2)</f>
        <v>365</v>
      </c>
      <c r="R74" s="49">
        <f t="shared" si="9"/>
        <v>0</v>
      </c>
      <c r="S74" s="49">
        <f t="shared" si="10"/>
        <v>31</v>
      </c>
      <c r="T74" s="50">
        <f t="shared" si="12"/>
        <v>16569.56</v>
      </c>
      <c r="U74" s="51">
        <f t="shared" si="11"/>
        <v>16569559</v>
      </c>
      <c r="V74" s="51">
        <f>$I73*'ВВОД '!$B$14*L74/Q74</f>
        <v>16569.559536986293</v>
      </c>
      <c r="W74" s="31"/>
      <c r="X74" s="31"/>
      <c r="Y74" s="31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2:48" ht="19.5" customHeight="1">
      <c r="B75" s="33">
        <v>62</v>
      </c>
      <c r="C75" s="34" t="s">
        <v>59</v>
      </c>
      <c r="D75" s="35">
        <f t="shared" si="4"/>
        <v>4</v>
      </c>
      <c r="E75" s="36">
        <f t="shared" si="5"/>
        <v>2017</v>
      </c>
      <c r="F75" s="37">
        <f>IF(B75=MAX('ВВОД '!$B$10:$G$10),G75+H75,IF((I74+H75)&gt;F74,F74,G75+H75))</f>
        <v>23761</v>
      </c>
      <c r="G75" s="37">
        <f>IF(B75=MAX('ВВОД '!$B$10:$G$10),'Информационный расчет'!I74,IF((I74+H75)&gt;F74,F75-H75,I74))</f>
        <v>7785.049999999999</v>
      </c>
      <c r="H75" s="44">
        <f>IF($I74*'ВВОД '!$B$14*L75/Q75&gt;=0,T75,0)</f>
        <v>15975.95</v>
      </c>
      <c r="I75" s="45">
        <f t="shared" si="6"/>
        <v>1935955.519999999</v>
      </c>
      <c r="J75" s="46"/>
      <c r="K75" s="40">
        <f t="shared" si="7"/>
        <v>0</v>
      </c>
      <c r="L75" s="47">
        <f t="shared" si="8"/>
        <v>30</v>
      </c>
      <c r="M75" s="47">
        <f t="shared" si="0"/>
        <v>1</v>
      </c>
      <c r="N75" s="48">
        <f t="shared" si="1"/>
        <v>42826</v>
      </c>
      <c r="O75" s="48">
        <f t="shared" si="2"/>
        <v>42826</v>
      </c>
      <c r="P75" s="48">
        <f t="shared" si="3"/>
        <v>42856</v>
      </c>
      <c r="Q75" s="20">
        <f>VLOOKUP(E75,'ВВОД '!$L$3:$M$44,2)</f>
        <v>365</v>
      </c>
      <c r="R75" s="49">
        <f t="shared" si="9"/>
        <v>0</v>
      </c>
      <c r="S75" s="49">
        <f t="shared" si="10"/>
        <v>30</v>
      </c>
      <c r="T75" s="50">
        <f t="shared" si="12"/>
        <v>15975.95</v>
      </c>
      <c r="U75" s="51">
        <f t="shared" si="11"/>
        <v>15975949</v>
      </c>
      <c r="V75" s="51">
        <f>$I74*'ВВОД '!$B$14*L75/Q75</f>
        <v>15975.949890410951</v>
      </c>
      <c r="W75" s="31"/>
      <c r="X75" s="31"/>
      <c r="Y75" s="31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2:48" ht="19.5" customHeight="1">
      <c r="B76" s="33">
        <v>63</v>
      </c>
      <c r="C76" s="34" t="s">
        <v>59</v>
      </c>
      <c r="D76" s="35">
        <f t="shared" si="4"/>
        <v>5</v>
      </c>
      <c r="E76" s="36">
        <f t="shared" si="5"/>
        <v>2017</v>
      </c>
      <c r="F76" s="37">
        <f>IF(B76=MAX('ВВОД '!$B$10:$G$10),G76+H76,IF((I75+H76)&gt;F75,F75,G76+H76))</f>
        <v>23761</v>
      </c>
      <c r="G76" s="37">
        <f>IF(B76=MAX('ВВОД '!$B$10:$G$10),'Информационный расчет'!I75,IF((I75+H76)&gt;F75,F76-H76,I75))</f>
        <v>7318.639999999999</v>
      </c>
      <c r="H76" s="44">
        <f>IF($I75*'ВВОД '!$B$14*L76/Q76&gt;=0,T76,0)</f>
        <v>16442.36</v>
      </c>
      <c r="I76" s="45">
        <f t="shared" si="6"/>
        <v>1928636.8799999992</v>
      </c>
      <c r="J76" s="46"/>
      <c r="K76" s="40">
        <f t="shared" si="7"/>
        <v>0</v>
      </c>
      <c r="L76" s="47">
        <f t="shared" si="8"/>
        <v>31</v>
      </c>
      <c r="M76" s="47">
        <f t="shared" si="0"/>
        <v>1</v>
      </c>
      <c r="N76" s="48">
        <f t="shared" si="1"/>
        <v>42856</v>
      </c>
      <c r="O76" s="48">
        <f t="shared" si="2"/>
        <v>42856</v>
      </c>
      <c r="P76" s="48">
        <f t="shared" si="3"/>
        <v>42887</v>
      </c>
      <c r="Q76" s="20">
        <f>VLOOKUP(E76,'ВВОД '!$L$3:$M$44,2)</f>
        <v>365</v>
      </c>
      <c r="R76" s="49">
        <f t="shared" si="9"/>
        <v>0</v>
      </c>
      <c r="S76" s="49">
        <f t="shared" si="10"/>
        <v>31</v>
      </c>
      <c r="T76" s="50">
        <f t="shared" si="12"/>
        <v>16442.36</v>
      </c>
      <c r="U76" s="51">
        <f t="shared" si="11"/>
        <v>16442361</v>
      </c>
      <c r="V76" s="51">
        <f>$I75*'ВВОД '!$B$14*L76/Q76</f>
        <v>16442.361950684925</v>
      </c>
      <c r="W76" s="31"/>
      <c r="X76" s="31"/>
      <c r="Y76" s="31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2:48" ht="19.5" customHeight="1">
      <c r="B77" s="33">
        <v>64</v>
      </c>
      <c r="C77" s="34" t="s">
        <v>59</v>
      </c>
      <c r="D77" s="35">
        <f t="shared" si="4"/>
        <v>6</v>
      </c>
      <c r="E77" s="36">
        <f t="shared" si="5"/>
        <v>2017</v>
      </c>
      <c r="F77" s="37">
        <f>IF(B77=MAX('ВВОД '!$B$10:$G$10),G77+H77,IF((I76+H77)&gt;F76,F76,G77+H77))</f>
        <v>23761</v>
      </c>
      <c r="G77" s="37">
        <f>IF(B77=MAX('ВВОД '!$B$10:$G$10),'Информационный расчет'!I76,IF((I76+H77)&gt;F76,F77-H77,I76))</f>
        <v>7909.1900000000005</v>
      </c>
      <c r="H77" s="44">
        <f>IF($I76*'ВВОД '!$B$14*L77/Q77&gt;=0,T77,0)</f>
        <v>15851.81</v>
      </c>
      <c r="I77" s="45">
        <f t="shared" si="6"/>
        <v>1920727.6899999992</v>
      </c>
      <c r="J77" s="46"/>
      <c r="K77" s="40">
        <f t="shared" si="7"/>
        <v>0</v>
      </c>
      <c r="L77" s="47">
        <f t="shared" si="8"/>
        <v>30</v>
      </c>
      <c r="M77" s="47">
        <f t="shared" si="0"/>
        <v>1</v>
      </c>
      <c r="N77" s="48">
        <f t="shared" si="1"/>
        <v>42887</v>
      </c>
      <c r="O77" s="48">
        <f t="shared" si="2"/>
        <v>42887</v>
      </c>
      <c r="P77" s="48">
        <f t="shared" si="3"/>
        <v>42917</v>
      </c>
      <c r="Q77" s="20">
        <f>VLOOKUP(E77,'ВВОД '!$L$3:$M$44,2)</f>
        <v>365</v>
      </c>
      <c r="R77" s="49">
        <f t="shared" si="9"/>
        <v>0</v>
      </c>
      <c r="S77" s="49">
        <f t="shared" si="10"/>
        <v>30</v>
      </c>
      <c r="T77" s="50">
        <f t="shared" si="12"/>
        <v>15851.81</v>
      </c>
      <c r="U77" s="51">
        <f t="shared" si="11"/>
        <v>15851809</v>
      </c>
      <c r="V77" s="51">
        <f>$I76*'ВВОД '!$B$14*L77/Q77</f>
        <v>15851.809972602734</v>
      </c>
      <c r="W77" s="31"/>
      <c r="X77" s="31"/>
      <c r="Y77" s="31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2:48" ht="19.5" customHeight="1">
      <c r="B78" s="33">
        <v>65</v>
      </c>
      <c r="C78" s="34" t="s">
        <v>59</v>
      </c>
      <c r="D78" s="35">
        <f t="shared" si="4"/>
        <v>7</v>
      </c>
      <c r="E78" s="36">
        <f t="shared" si="5"/>
        <v>2017</v>
      </c>
      <c r="F78" s="37">
        <f>IF(B78=MAX('ВВОД '!$B$10:$G$10),G78+H78,IF((I77+H78)&gt;F77,F77,G78+H78))</f>
        <v>23761</v>
      </c>
      <c r="G78" s="37">
        <f>IF(B78=MAX('ВВОД '!$B$10:$G$10),'Информационный расчет'!I77,IF((I77+H78)&gt;F77,F78-H78,I77))</f>
        <v>7447.969999999999</v>
      </c>
      <c r="H78" s="44">
        <f>IF($I77*'ВВОД '!$B$14*L78/Q78&gt;=0,T78,0)</f>
        <v>16313.03</v>
      </c>
      <c r="I78" s="45">
        <f t="shared" si="6"/>
        <v>1913279.7199999993</v>
      </c>
      <c r="J78" s="46"/>
      <c r="K78" s="40">
        <f t="shared" si="7"/>
        <v>0</v>
      </c>
      <c r="L78" s="47">
        <f t="shared" si="8"/>
        <v>31</v>
      </c>
      <c r="M78" s="47">
        <f aca="true" t="shared" si="13" ref="M78:M141">IF(C78="не позднее последнего числа",1,C78)</f>
        <v>1</v>
      </c>
      <c r="N78" s="48">
        <f aca="true" t="shared" si="14" ref="N78:N141">DATE(E78,D78,M78)</f>
        <v>42917</v>
      </c>
      <c r="O78" s="48">
        <f aca="true" t="shared" si="15" ref="O78:O141">DATE(E78,D78,1)</f>
        <v>42917</v>
      </c>
      <c r="P78" s="48">
        <f aca="true" t="shared" si="16" ref="P78:P141">DATE(E78,D78+1,1)</f>
        <v>42948</v>
      </c>
      <c r="Q78" s="20">
        <f>VLOOKUP(E78,'ВВОД '!$L$3:$M$44,2)</f>
        <v>365</v>
      </c>
      <c r="R78" s="49">
        <f t="shared" si="9"/>
        <v>0</v>
      </c>
      <c r="S78" s="49">
        <f t="shared" si="10"/>
        <v>31</v>
      </c>
      <c r="T78" s="50">
        <f t="shared" si="12"/>
        <v>16313.03</v>
      </c>
      <c r="U78" s="51">
        <f t="shared" si="11"/>
        <v>16313029</v>
      </c>
      <c r="V78" s="51">
        <f>$I77*'ВВОД '!$B$14*L78/Q78</f>
        <v>16313.029695890405</v>
      </c>
      <c r="W78" s="31"/>
      <c r="X78" s="31"/>
      <c r="Y78" s="31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2:48" ht="19.5" customHeight="1">
      <c r="B79" s="33">
        <v>66</v>
      </c>
      <c r="C79" s="34" t="s">
        <v>59</v>
      </c>
      <c r="D79" s="35">
        <f aca="true" t="shared" si="17" ref="D79:D142">IF(E79=E78,D78+1,1)</f>
        <v>8</v>
      </c>
      <c r="E79" s="36">
        <f aca="true" t="shared" si="18" ref="E79:E142">IF(D78&lt;12,E78,E78+1)</f>
        <v>2017</v>
      </c>
      <c r="F79" s="37">
        <f>IF(B79=MAX('ВВОД '!$B$10:$G$10),G79+H79,IF((I78+H79)&gt;F78,F78,G79+H79))</f>
        <v>23761</v>
      </c>
      <c r="G79" s="37">
        <f>IF(B79=MAX('ВВОД '!$B$10:$G$10),'Информационный расчет'!I78,IF((I78+H79)&gt;F78,F79-H79,I78))</f>
        <v>7511.23</v>
      </c>
      <c r="H79" s="44">
        <f>IF($I78*'ВВОД '!$B$14*L79/Q79&gt;=0,T79,0)</f>
        <v>16249.77</v>
      </c>
      <c r="I79" s="45">
        <f aca="true" t="shared" si="19" ref="I79:I142">I78-J79-G79</f>
        <v>1905768.4899999993</v>
      </c>
      <c r="J79" s="46"/>
      <c r="K79" s="40">
        <f aca="true" t="shared" si="20" ref="K79:K142">IF(G79&lt;0,1,0)</f>
        <v>0</v>
      </c>
      <c r="L79" s="47">
        <f aca="true" t="shared" si="21" ref="L79:L142">$P79-$P78</f>
        <v>31</v>
      </c>
      <c r="M79" s="47">
        <f t="shared" si="13"/>
        <v>1</v>
      </c>
      <c r="N79" s="48">
        <f t="shared" si="14"/>
        <v>42948</v>
      </c>
      <c r="O79" s="48">
        <f t="shared" si="15"/>
        <v>42948</v>
      </c>
      <c r="P79" s="48">
        <f t="shared" si="16"/>
        <v>42979</v>
      </c>
      <c r="Q79" s="20">
        <f>VLOOKUP(E79,'ВВОД '!$L$3:$M$44,2)</f>
        <v>365</v>
      </c>
      <c r="R79" s="49">
        <f aca="true" t="shared" si="22" ref="R79:R142">IF(M79&gt;19,P79-N79-1,0)</f>
        <v>0</v>
      </c>
      <c r="S79" s="49">
        <f aca="true" t="shared" si="23" ref="S79:S142">IF(R77&gt;L79,L79,L79-R77)</f>
        <v>31</v>
      </c>
      <c r="T79" s="50">
        <f t="shared" si="12"/>
        <v>16249.77</v>
      </c>
      <c r="U79" s="51">
        <f aca="true" t="shared" si="24" ref="U79:U142">INT((V79+0.000000001)*1000)</f>
        <v>16249772</v>
      </c>
      <c r="V79" s="51">
        <f>$I78*'ВВОД '!$B$14*L79/Q79</f>
        <v>16249.772964383557</v>
      </c>
      <c r="W79" s="31"/>
      <c r="X79" s="31"/>
      <c r="Y79" s="31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2:48" ht="19.5" customHeight="1">
      <c r="B80" s="33">
        <v>67</v>
      </c>
      <c r="C80" s="34" t="s">
        <v>59</v>
      </c>
      <c r="D80" s="35">
        <f t="shared" si="17"/>
        <v>9</v>
      </c>
      <c r="E80" s="36">
        <f t="shared" si="18"/>
        <v>2017</v>
      </c>
      <c r="F80" s="37">
        <f>IF(B80=MAX('ВВОД '!$B$10:$G$10),G80+H80,IF((I79+H80)&gt;F79,F79,G80+H80))</f>
        <v>23761</v>
      </c>
      <c r="G80" s="37">
        <f>IF(B80=MAX('ВВОД '!$B$10:$G$10),'Информационный расчет'!I79,IF((I79+H80)&gt;F79,F80-H80,I79))</f>
        <v>8097.15</v>
      </c>
      <c r="H80" s="44">
        <f>IF($I79*'ВВОД '!$B$14*L80/Q80&gt;=0,T80,0)</f>
        <v>15663.85</v>
      </c>
      <c r="I80" s="45">
        <f t="shared" si="19"/>
        <v>1897671.3399999994</v>
      </c>
      <c r="J80" s="46"/>
      <c r="K80" s="40">
        <f t="shared" si="20"/>
        <v>0</v>
      </c>
      <c r="L80" s="47">
        <f t="shared" si="21"/>
        <v>30</v>
      </c>
      <c r="M80" s="47">
        <f t="shared" si="13"/>
        <v>1</v>
      </c>
      <c r="N80" s="48">
        <f t="shared" si="14"/>
        <v>42979</v>
      </c>
      <c r="O80" s="48">
        <f t="shared" si="15"/>
        <v>42979</v>
      </c>
      <c r="P80" s="48">
        <f t="shared" si="16"/>
        <v>43009</v>
      </c>
      <c r="Q80" s="20">
        <f>VLOOKUP(E80,'ВВОД '!$L$3:$M$44,2)</f>
        <v>365</v>
      </c>
      <c r="R80" s="49">
        <f t="shared" si="22"/>
        <v>0</v>
      </c>
      <c r="S80" s="49">
        <f t="shared" si="23"/>
        <v>30</v>
      </c>
      <c r="T80" s="50">
        <f aca="true" t="shared" si="25" ref="T80:T143">ROUND(IF(RIGHT(U80,1)="5",V80+0.001,V80),2)</f>
        <v>15663.85</v>
      </c>
      <c r="U80" s="51">
        <f t="shared" si="24"/>
        <v>15663850</v>
      </c>
      <c r="V80" s="51">
        <f>$I79*'ВВОД '!$B$14*L80/Q80</f>
        <v>15663.85060273972</v>
      </c>
      <c r="W80" s="31"/>
      <c r="X80" s="31"/>
      <c r="Y80" s="31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2:48" ht="19.5" customHeight="1">
      <c r="B81" s="33">
        <v>68</v>
      </c>
      <c r="C81" s="34" t="s">
        <v>59</v>
      </c>
      <c r="D81" s="35">
        <f t="shared" si="17"/>
        <v>10</v>
      </c>
      <c r="E81" s="36">
        <f t="shared" si="18"/>
        <v>2017</v>
      </c>
      <c r="F81" s="37">
        <f>IF(B81=MAX('ВВОД '!$B$10:$G$10),G81+H81,IF((I80+H81)&gt;F80,F80,G81+H81))</f>
        <v>23761</v>
      </c>
      <c r="G81" s="37">
        <f>IF(B81=MAX('ВВОД '!$B$10:$G$10),'Информационный расчет'!I80,IF((I80+H81)&gt;F80,F81-H81,I80))</f>
        <v>7643.790000000001</v>
      </c>
      <c r="H81" s="44">
        <f>IF($I80*'ВВОД '!$B$14*L81/Q81&gt;=0,T81,0)</f>
        <v>16117.21</v>
      </c>
      <c r="I81" s="45">
        <f t="shared" si="19"/>
        <v>1890027.5499999993</v>
      </c>
      <c r="J81" s="46"/>
      <c r="K81" s="40">
        <f t="shared" si="20"/>
        <v>0</v>
      </c>
      <c r="L81" s="47">
        <f t="shared" si="21"/>
        <v>31</v>
      </c>
      <c r="M81" s="47">
        <f t="shared" si="13"/>
        <v>1</v>
      </c>
      <c r="N81" s="48">
        <f t="shared" si="14"/>
        <v>43009</v>
      </c>
      <c r="O81" s="48">
        <f t="shared" si="15"/>
        <v>43009</v>
      </c>
      <c r="P81" s="48">
        <f t="shared" si="16"/>
        <v>43040</v>
      </c>
      <c r="Q81" s="20">
        <f>VLOOKUP(E81,'ВВОД '!$L$3:$M$44,2)</f>
        <v>365</v>
      </c>
      <c r="R81" s="49">
        <f t="shared" si="22"/>
        <v>0</v>
      </c>
      <c r="S81" s="49">
        <f t="shared" si="23"/>
        <v>31</v>
      </c>
      <c r="T81" s="50">
        <f t="shared" si="25"/>
        <v>16117.21</v>
      </c>
      <c r="U81" s="51">
        <f t="shared" si="24"/>
        <v>16117208</v>
      </c>
      <c r="V81" s="51">
        <f>$I80*'ВВОД '!$B$14*L81/Q81</f>
        <v>16117.208641095887</v>
      </c>
      <c r="W81" s="31"/>
      <c r="X81" s="31"/>
      <c r="Y81" s="31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2:48" ht="19.5" customHeight="1">
      <c r="B82" s="33">
        <v>69</v>
      </c>
      <c r="C82" s="34" t="s">
        <v>59</v>
      </c>
      <c r="D82" s="35">
        <f t="shared" si="17"/>
        <v>11</v>
      </c>
      <c r="E82" s="36">
        <f t="shared" si="18"/>
        <v>2017</v>
      </c>
      <c r="F82" s="37">
        <f>IF(B82=MAX('ВВОД '!$B$10:$G$10),G82+H82,IF((I81+H82)&gt;F81,F81,G82+H82))</f>
        <v>23761</v>
      </c>
      <c r="G82" s="37">
        <f>IF(B82=MAX('ВВОД '!$B$10:$G$10),'Информационный расчет'!I81,IF((I81+H82)&gt;F81,F82-H82,I81))</f>
        <v>8226.53</v>
      </c>
      <c r="H82" s="44">
        <f>IF($I81*'ВВОД '!$B$14*L82/Q82&gt;=0,T82,0)</f>
        <v>15534.47</v>
      </c>
      <c r="I82" s="45">
        <f t="shared" si="19"/>
        <v>1881801.0199999993</v>
      </c>
      <c r="J82" s="46"/>
      <c r="K82" s="40">
        <f t="shared" si="20"/>
        <v>0</v>
      </c>
      <c r="L82" s="47">
        <f t="shared" si="21"/>
        <v>30</v>
      </c>
      <c r="M82" s="47">
        <f t="shared" si="13"/>
        <v>1</v>
      </c>
      <c r="N82" s="48">
        <f t="shared" si="14"/>
        <v>43040</v>
      </c>
      <c r="O82" s="48">
        <f t="shared" si="15"/>
        <v>43040</v>
      </c>
      <c r="P82" s="48">
        <f t="shared" si="16"/>
        <v>43070</v>
      </c>
      <c r="Q82" s="20">
        <f>VLOOKUP(E82,'ВВОД '!$L$3:$M$44,2)</f>
        <v>365</v>
      </c>
      <c r="R82" s="49">
        <f t="shared" si="22"/>
        <v>0</v>
      </c>
      <c r="S82" s="49">
        <f t="shared" si="23"/>
        <v>30</v>
      </c>
      <c r="T82" s="50">
        <f t="shared" si="25"/>
        <v>15534.47</v>
      </c>
      <c r="U82" s="51">
        <f t="shared" si="24"/>
        <v>15534473</v>
      </c>
      <c r="V82" s="51">
        <f>$I81*'ВВОД '!$B$14*L82/Q82</f>
        <v>15534.473013698625</v>
      </c>
      <c r="W82" s="31"/>
      <c r="X82" s="31"/>
      <c r="Y82" s="31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2:48" ht="19.5" customHeight="1">
      <c r="B83" s="52">
        <v>70</v>
      </c>
      <c r="C83" s="53" t="s">
        <v>59</v>
      </c>
      <c r="D83" s="54">
        <f t="shared" si="17"/>
        <v>12</v>
      </c>
      <c r="E83" s="55">
        <f t="shared" si="18"/>
        <v>2017</v>
      </c>
      <c r="F83" s="37">
        <f>IF(B83=MAX('ВВОД '!$B$10:$G$10),G83+H83,IF((I82+H83)&gt;F82,F82,G83+H83))</f>
        <v>23761</v>
      </c>
      <c r="G83" s="37">
        <f>IF(B83=MAX('ВВОД '!$B$10:$G$10),'Информационный расчет'!I82,IF((I82+H83)&gt;F82,F83-H83,I82))</f>
        <v>7778.58</v>
      </c>
      <c r="H83" s="44">
        <f>IF($I82*'ВВОД '!$B$14*L83/Q83&gt;=0,T83,0)</f>
        <v>15982.42</v>
      </c>
      <c r="I83" s="45">
        <f t="shared" si="19"/>
        <v>1874022.4399999992</v>
      </c>
      <c r="J83" s="46"/>
      <c r="K83" s="40">
        <f t="shared" si="20"/>
        <v>0</v>
      </c>
      <c r="L83" s="47">
        <f t="shared" si="21"/>
        <v>31</v>
      </c>
      <c r="M83" s="47">
        <f t="shared" si="13"/>
        <v>1</v>
      </c>
      <c r="N83" s="48">
        <f t="shared" si="14"/>
        <v>43070</v>
      </c>
      <c r="O83" s="48">
        <f t="shared" si="15"/>
        <v>43070</v>
      </c>
      <c r="P83" s="48">
        <f t="shared" si="16"/>
        <v>43101</v>
      </c>
      <c r="Q83" s="20">
        <f>VLOOKUP(E83,'ВВОД '!$L$3:$M$44,2)</f>
        <v>365</v>
      </c>
      <c r="R83" s="49">
        <f t="shared" si="22"/>
        <v>0</v>
      </c>
      <c r="S83" s="49">
        <f t="shared" si="23"/>
        <v>31</v>
      </c>
      <c r="T83" s="50">
        <f t="shared" si="25"/>
        <v>15982.42</v>
      </c>
      <c r="U83" s="51">
        <f t="shared" si="24"/>
        <v>15982419</v>
      </c>
      <c r="V83" s="51">
        <f>$I82*'ВВОД '!$B$14*L83/Q83</f>
        <v>15982.419621917805</v>
      </c>
      <c r="W83" s="31"/>
      <c r="X83" s="31"/>
      <c r="Y83" s="31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2:48" ht="19.5" customHeight="1">
      <c r="B84" s="33">
        <v>71</v>
      </c>
      <c r="C84" s="34" t="s">
        <v>59</v>
      </c>
      <c r="D84" s="35">
        <f t="shared" si="17"/>
        <v>1</v>
      </c>
      <c r="E84" s="36">
        <f t="shared" si="18"/>
        <v>2018</v>
      </c>
      <c r="F84" s="37">
        <f>IF(B84=MAX('ВВОД '!$B$10:$G$10),G84+H84,IF((I83+H84)&gt;F83,F83,G84+H84))</f>
        <v>23761</v>
      </c>
      <c r="G84" s="37">
        <f>IF(B84=MAX('ВВОД '!$B$10:$G$10),'Информационный расчет'!I83,IF((I83+H84)&gt;F83,F84-H84,I83))</f>
        <v>7844.65</v>
      </c>
      <c r="H84" s="44">
        <f>IF($I83*'ВВОД '!$B$14*L84/Q84&gt;=0,T84,0)</f>
        <v>15916.35</v>
      </c>
      <c r="I84" s="45">
        <f t="shared" si="19"/>
        <v>1866177.7899999993</v>
      </c>
      <c r="J84" s="46"/>
      <c r="K84" s="40">
        <f t="shared" si="20"/>
        <v>0</v>
      </c>
      <c r="L84" s="47">
        <f t="shared" si="21"/>
        <v>31</v>
      </c>
      <c r="M84" s="47">
        <f t="shared" si="13"/>
        <v>1</v>
      </c>
      <c r="N84" s="48">
        <f t="shared" si="14"/>
        <v>43101</v>
      </c>
      <c r="O84" s="48">
        <f t="shared" si="15"/>
        <v>43101</v>
      </c>
      <c r="P84" s="48">
        <f t="shared" si="16"/>
        <v>43132</v>
      </c>
      <c r="Q84" s="20">
        <f>VLOOKUP(E84,'ВВОД '!$L$3:$M$44,2)</f>
        <v>365</v>
      </c>
      <c r="R84" s="49">
        <f t="shared" si="22"/>
        <v>0</v>
      </c>
      <c r="S84" s="49">
        <f t="shared" si="23"/>
        <v>31</v>
      </c>
      <c r="T84" s="50">
        <f t="shared" si="25"/>
        <v>15916.35</v>
      </c>
      <c r="U84" s="51">
        <f t="shared" si="24"/>
        <v>15916354</v>
      </c>
      <c r="V84" s="51">
        <f>$I83*'ВВОД '!$B$14*L84/Q84</f>
        <v>15916.354969863009</v>
      </c>
      <c r="W84" s="31"/>
      <c r="X84" s="31"/>
      <c r="Y84" s="31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2:48" ht="19.5" customHeight="1">
      <c r="B85" s="33">
        <v>72</v>
      </c>
      <c r="C85" s="34" t="s">
        <v>59</v>
      </c>
      <c r="D85" s="35">
        <f t="shared" si="17"/>
        <v>2</v>
      </c>
      <c r="E85" s="36">
        <f t="shared" si="18"/>
        <v>2018</v>
      </c>
      <c r="F85" s="37">
        <f>IF(B85=MAX('ВВОД '!$B$10:$G$10),G85+H85,IF((I84+H85)&gt;F84,F84,G85+H85))</f>
        <v>23761</v>
      </c>
      <c r="G85" s="37">
        <f>IF(B85=MAX('ВВОД '!$B$10:$G$10),'Информационный расчет'!I84,IF((I84+H85)&gt;F84,F85-H85,I84))</f>
        <v>9445.12</v>
      </c>
      <c r="H85" s="44">
        <f>IF($I84*'ВВОД '!$B$14*L85/Q85&gt;=0,T85,0)</f>
        <v>14315.88</v>
      </c>
      <c r="I85" s="45">
        <f t="shared" si="19"/>
        <v>1856732.6699999992</v>
      </c>
      <c r="J85" s="46"/>
      <c r="K85" s="40">
        <f t="shared" si="20"/>
        <v>0</v>
      </c>
      <c r="L85" s="47">
        <f t="shared" si="21"/>
        <v>28</v>
      </c>
      <c r="M85" s="47">
        <f t="shared" si="13"/>
        <v>1</v>
      </c>
      <c r="N85" s="48">
        <f t="shared" si="14"/>
        <v>43132</v>
      </c>
      <c r="O85" s="48">
        <f t="shared" si="15"/>
        <v>43132</v>
      </c>
      <c r="P85" s="48">
        <f t="shared" si="16"/>
        <v>43160</v>
      </c>
      <c r="Q85" s="20">
        <f>VLOOKUP(E85,'ВВОД '!$L$3:$M$44,2)</f>
        <v>365</v>
      </c>
      <c r="R85" s="49">
        <f t="shared" si="22"/>
        <v>0</v>
      </c>
      <c r="S85" s="49">
        <f t="shared" si="23"/>
        <v>28</v>
      </c>
      <c r="T85" s="50">
        <f t="shared" si="25"/>
        <v>14315.88</v>
      </c>
      <c r="U85" s="51">
        <f t="shared" si="24"/>
        <v>14315884</v>
      </c>
      <c r="V85" s="51">
        <f>$I84*'ВВОД '!$B$14*L85/Q85</f>
        <v>14315.884416438354</v>
      </c>
      <c r="W85" s="31"/>
      <c r="X85" s="31"/>
      <c r="Y85" s="31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2:48" ht="19.5" customHeight="1">
      <c r="B86" s="33">
        <v>73</v>
      </c>
      <c r="C86" s="34" t="s">
        <v>59</v>
      </c>
      <c r="D86" s="35">
        <f t="shared" si="17"/>
        <v>3</v>
      </c>
      <c r="E86" s="36">
        <f t="shared" si="18"/>
        <v>2018</v>
      </c>
      <c r="F86" s="37">
        <f>IF(B86=MAX('ВВОД '!$B$10:$G$10),G86+H86,IF((I85+H86)&gt;F85,F85,G86+H86))</f>
        <v>23761</v>
      </c>
      <c r="G86" s="37">
        <f>IF(B86=MAX('ВВОД '!$B$10:$G$10),'Информационный расчет'!I85,IF((I85+H86)&gt;F85,F86-H86,I85))</f>
        <v>7991.49</v>
      </c>
      <c r="H86" s="44">
        <f>IF($I85*'ВВОД '!$B$14*L86/Q86&gt;=0,T86,0)</f>
        <v>15769.51</v>
      </c>
      <c r="I86" s="45">
        <f t="shared" si="19"/>
        <v>1848741.1799999992</v>
      </c>
      <c r="J86" s="46"/>
      <c r="K86" s="40">
        <f t="shared" si="20"/>
        <v>0</v>
      </c>
      <c r="L86" s="47">
        <f t="shared" si="21"/>
        <v>31</v>
      </c>
      <c r="M86" s="47">
        <f t="shared" si="13"/>
        <v>1</v>
      </c>
      <c r="N86" s="48">
        <f t="shared" si="14"/>
        <v>43160</v>
      </c>
      <c r="O86" s="48">
        <f t="shared" si="15"/>
        <v>43160</v>
      </c>
      <c r="P86" s="48">
        <f t="shared" si="16"/>
        <v>43191</v>
      </c>
      <c r="Q86" s="20">
        <f>VLOOKUP(E86,'ВВОД '!$L$3:$M$44,2)</f>
        <v>365</v>
      </c>
      <c r="R86" s="49">
        <f t="shared" si="22"/>
        <v>0</v>
      </c>
      <c r="S86" s="49">
        <f t="shared" si="23"/>
        <v>31</v>
      </c>
      <c r="T86" s="50">
        <f t="shared" si="25"/>
        <v>15769.51</v>
      </c>
      <c r="U86" s="51">
        <f t="shared" si="24"/>
        <v>15769510</v>
      </c>
      <c r="V86" s="51">
        <f>$I85*'ВВОД '!$B$14*L86/Q86</f>
        <v>15769.5103479452</v>
      </c>
      <c r="W86" s="31"/>
      <c r="X86" s="31"/>
      <c r="Y86" s="31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2:48" ht="19.5" customHeight="1">
      <c r="B87" s="33">
        <v>74</v>
      </c>
      <c r="C87" s="34" t="s">
        <v>59</v>
      </c>
      <c r="D87" s="35">
        <f t="shared" si="17"/>
        <v>4</v>
      </c>
      <c r="E87" s="36">
        <f t="shared" si="18"/>
        <v>2018</v>
      </c>
      <c r="F87" s="37">
        <f>IF(B87=MAX('ВВОД '!$B$10:$G$10),G87+H87,IF((I86+H87)&gt;F86,F86,G87+H87))</f>
        <v>23761</v>
      </c>
      <c r="G87" s="37">
        <f>IF(B87=MAX('ВВОД '!$B$10:$G$10),'Информационный расчет'!I86,IF((I86+H87)&gt;F86,F87-H87,I86))</f>
        <v>8565.87</v>
      </c>
      <c r="H87" s="44">
        <f>IF($I86*'ВВОД '!$B$14*L87/Q87&gt;=0,T87,0)</f>
        <v>15195.13</v>
      </c>
      <c r="I87" s="45">
        <f t="shared" si="19"/>
        <v>1840175.3099999991</v>
      </c>
      <c r="J87" s="46"/>
      <c r="K87" s="40">
        <f t="shared" si="20"/>
        <v>0</v>
      </c>
      <c r="L87" s="47">
        <f t="shared" si="21"/>
        <v>30</v>
      </c>
      <c r="M87" s="47">
        <f t="shared" si="13"/>
        <v>1</v>
      </c>
      <c r="N87" s="48">
        <f t="shared" si="14"/>
        <v>43191</v>
      </c>
      <c r="O87" s="48">
        <f t="shared" si="15"/>
        <v>43191</v>
      </c>
      <c r="P87" s="48">
        <f t="shared" si="16"/>
        <v>43221</v>
      </c>
      <c r="Q87" s="20">
        <f>VLOOKUP(E87,'ВВОД '!$L$3:$M$44,2)</f>
        <v>365</v>
      </c>
      <c r="R87" s="49">
        <f t="shared" si="22"/>
        <v>0</v>
      </c>
      <c r="S87" s="49">
        <f t="shared" si="23"/>
        <v>30</v>
      </c>
      <c r="T87" s="50">
        <f t="shared" si="25"/>
        <v>15195.13</v>
      </c>
      <c r="U87" s="51">
        <f t="shared" si="24"/>
        <v>15195132</v>
      </c>
      <c r="V87" s="51">
        <f>$I86*'ВВОД '!$B$14*L87/Q87</f>
        <v>15195.132986301365</v>
      </c>
      <c r="W87" s="31"/>
      <c r="X87" s="31"/>
      <c r="Y87" s="31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</row>
    <row r="88" spans="2:48" ht="19.5" customHeight="1">
      <c r="B88" s="33">
        <v>75</v>
      </c>
      <c r="C88" s="34" t="s">
        <v>59</v>
      </c>
      <c r="D88" s="35">
        <f t="shared" si="17"/>
        <v>5</v>
      </c>
      <c r="E88" s="36">
        <f t="shared" si="18"/>
        <v>2018</v>
      </c>
      <c r="F88" s="37">
        <f>IF(B88=MAX('ВВОД '!$B$10:$G$10),G88+H88,IF((I87+H88)&gt;F87,F87,G88+H88))</f>
        <v>23761</v>
      </c>
      <c r="G88" s="37">
        <f>IF(B88=MAX('ВВОД '!$B$10:$G$10),'Информационный расчет'!I87,IF((I87+H88)&gt;F87,F88-H88,I87))</f>
        <v>8132.110000000001</v>
      </c>
      <c r="H88" s="44">
        <f>IF($I87*'ВВОД '!$B$14*L88/Q88&gt;=0,T88,0)</f>
        <v>15628.89</v>
      </c>
      <c r="I88" s="45">
        <f t="shared" si="19"/>
        <v>1832043.199999999</v>
      </c>
      <c r="J88" s="46"/>
      <c r="K88" s="40">
        <f t="shared" si="20"/>
        <v>0</v>
      </c>
      <c r="L88" s="47">
        <f t="shared" si="21"/>
        <v>31</v>
      </c>
      <c r="M88" s="47">
        <f t="shared" si="13"/>
        <v>1</v>
      </c>
      <c r="N88" s="48">
        <f t="shared" si="14"/>
        <v>43221</v>
      </c>
      <c r="O88" s="48">
        <f t="shared" si="15"/>
        <v>43221</v>
      </c>
      <c r="P88" s="48">
        <f t="shared" si="16"/>
        <v>43252</v>
      </c>
      <c r="Q88" s="20">
        <f>VLOOKUP(E88,'ВВОД '!$L$3:$M$44,2)</f>
        <v>365</v>
      </c>
      <c r="R88" s="49">
        <f t="shared" si="22"/>
        <v>0</v>
      </c>
      <c r="S88" s="49">
        <f t="shared" si="23"/>
        <v>31</v>
      </c>
      <c r="T88" s="50">
        <f t="shared" si="25"/>
        <v>15628.89</v>
      </c>
      <c r="U88" s="51">
        <f t="shared" si="24"/>
        <v>15628886</v>
      </c>
      <c r="V88" s="51">
        <f>$I87*'ВВОД '!$B$14*L88/Q88</f>
        <v>15628.886194520543</v>
      </c>
      <c r="W88" s="31"/>
      <c r="X88" s="31"/>
      <c r="Y88" s="31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</row>
    <row r="89" spans="2:48" ht="19.5" customHeight="1">
      <c r="B89" s="33">
        <v>76</v>
      </c>
      <c r="C89" s="34" t="s">
        <v>59</v>
      </c>
      <c r="D89" s="35">
        <f t="shared" si="17"/>
        <v>6</v>
      </c>
      <c r="E89" s="36">
        <f t="shared" si="18"/>
        <v>2018</v>
      </c>
      <c r="F89" s="37">
        <f>IF(B89=MAX('ВВОД '!$B$10:$G$10),G89+H89,IF((I88+H89)&gt;F88,F88,G89+H89))</f>
        <v>23761</v>
      </c>
      <c r="G89" s="37">
        <f>IF(B89=MAX('ВВОД '!$B$10:$G$10),'Информационный расчет'!I88,IF((I88+H89)&gt;F88,F89-H89,I88))</f>
        <v>8703.11</v>
      </c>
      <c r="H89" s="44">
        <f>IF($I88*'ВВОД '!$B$14*L89/Q89&gt;=0,T89,0)</f>
        <v>15057.89</v>
      </c>
      <c r="I89" s="45">
        <f t="shared" si="19"/>
        <v>1823340.089999999</v>
      </c>
      <c r="J89" s="46"/>
      <c r="K89" s="40">
        <f t="shared" si="20"/>
        <v>0</v>
      </c>
      <c r="L89" s="47">
        <f t="shared" si="21"/>
        <v>30</v>
      </c>
      <c r="M89" s="47">
        <f t="shared" si="13"/>
        <v>1</v>
      </c>
      <c r="N89" s="48">
        <f t="shared" si="14"/>
        <v>43252</v>
      </c>
      <c r="O89" s="48">
        <f t="shared" si="15"/>
        <v>43252</v>
      </c>
      <c r="P89" s="48">
        <f t="shared" si="16"/>
        <v>43282</v>
      </c>
      <c r="Q89" s="20">
        <f>VLOOKUP(E89,'ВВОД '!$L$3:$M$44,2)</f>
        <v>365</v>
      </c>
      <c r="R89" s="49">
        <f t="shared" si="22"/>
        <v>0</v>
      </c>
      <c r="S89" s="49">
        <f t="shared" si="23"/>
        <v>30</v>
      </c>
      <c r="T89" s="50">
        <f t="shared" si="25"/>
        <v>15057.89</v>
      </c>
      <c r="U89" s="51">
        <f t="shared" si="24"/>
        <v>15057889</v>
      </c>
      <c r="V89" s="51">
        <f>$I88*'ВВОД '!$B$14*L89/Q89</f>
        <v>15057.889315068487</v>
      </c>
      <c r="W89" s="31"/>
      <c r="X89" s="31"/>
      <c r="Y89" s="31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</row>
    <row r="90" spans="2:48" ht="19.5" customHeight="1">
      <c r="B90" s="33">
        <v>77</v>
      </c>
      <c r="C90" s="34" t="s">
        <v>59</v>
      </c>
      <c r="D90" s="35">
        <f t="shared" si="17"/>
        <v>7</v>
      </c>
      <c r="E90" s="36">
        <f t="shared" si="18"/>
        <v>2018</v>
      </c>
      <c r="F90" s="37">
        <f>IF(B90=MAX('ВВОД '!$B$10:$G$10),G90+H90,IF((I89+H90)&gt;F89,F89,G90+H90))</f>
        <v>23761</v>
      </c>
      <c r="G90" s="37">
        <f>IF(B90=MAX('ВВОД '!$B$10:$G$10),'Информационный расчет'!I89,IF((I89+H90)&gt;F89,F90-H90,I89))</f>
        <v>8275.1</v>
      </c>
      <c r="H90" s="44">
        <f>IF($I89*'ВВОД '!$B$14*L90/Q90&gt;=0,T90,0)</f>
        <v>15485.9</v>
      </c>
      <c r="I90" s="45">
        <f t="shared" si="19"/>
        <v>1815064.9899999988</v>
      </c>
      <c r="J90" s="46"/>
      <c r="K90" s="40">
        <f t="shared" si="20"/>
        <v>0</v>
      </c>
      <c r="L90" s="47">
        <f t="shared" si="21"/>
        <v>31</v>
      </c>
      <c r="M90" s="47">
        <f t="shared" si="13"/>
        <v>1</v>
      </c>
      <c r="N90" s="48">
        <f t="shared" si="14"/>
        <v>43282</v>
      </c>
      <c r="O90" s="48">
        <f t="shared" si="15"/>
        <v>43282</v>
      </c>
      <c r="P90" s="48">
        <f t="shared" si="16"/>
        <v>43313</v>
      </c>
      <c r="Q90" s="20">
        <f>VLOOKUP(E90,'ВВОД '!$L$3:$M$44,2)</f>
        <v>365</v>
      </c>
      <c r="R90" s="49">
        <f t="shared" si="22"/>
        <v>0</v>
      </c>
      <c r="S90" s="49">
        <f t="shared" si="23"/>
        <v>31</v>
      </c>
      <c r="T90" s="50">
        <f t="shared" si="25"/>
        <v>15485.9</v>
      </c>
      <c r="U90" s="51">
        <f t="shared" si="24"/>
        <v>15485902</v>
      </c>
      <c r="V90" s="51">
        <f>$I89*'ВВОД '!$B$14*L90/Q90</f>
        <v>15485.902134246568</v>
      </c>
      <c r="W90" s="31"/>
      <c r="X90" s="31"/>
      <c r="Y90" s="31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2:48" ht="19.5" customHeight="1">
      <c r="B91" s="33">
        <v>78</v>
      </c>
      <c r="C91" s="34" t="s">
        <v>59</v>
      </c>
      <c r="D91" s="35">
        <f t="shared" si="17"/>
        <v>8</v>
      </c>
      <c r="E91" s="36">
        <f t="shared" si="18"/>
        <v>2018</v>
      </c>
      <c r="F91" s="37">
        <f>IF(B91=MAX('ВВОД '!$B$10:$G$10),G91+H91,IF((I90+H91)&gt;F90,F90,G91+H91))</f>
        <v>23761</v>
      </c>
      <c r="G91" s="37">
        <f>IF(B91=MAX('ВВОД '!$B$10:$G$10),'Информационный расчет'!I90,IF((I90+H91)&gt;F90,F91-H91,I90))</f>
        <v>8345.38</v>
      </c>
      <c r="H91" s="44">
        <f>IF($I90*'ВВОД '!$B$14*L91/Q91&gt;=0,T91,0)</f>
        <v>15415.62</v>
      </c>
      <c r="I91" s="45">
        <f t="shared" si="19"/>
        <v>1806719.609999999</v>
      </c>
      <c r="J91" s="46"/>
      <c r="K91" s="40">
        <f t="shared" si="20"/>
        <v>0</v>
      </c>
      <c r="L91" s="47">
        <f t="shared" si="21"/>
        <v>31</v>
      </c>
      <c r="M91" s="47">
        <f t="shared" si="13"/>
        <v>1</v>
      </c>
      <c r="N91" s="48">
        <f t="shared" si="14"/>
        <v>43313</v>
      </c>
      <c r="O91" s="48">
        <f t="shared" si="15"/>
        <v>43313</v>
      </c>
      <c r="P91" s="48">
        <f t="shared" si="16"/>
        <v>43344</v>
      </c>
      <c r="Q91" s="20">
        <f>VLOOKUP(E91,'ВВОД '!$L$3:$M$44,2)</f>
        <v>365</v>
      </c>
      <c r="R91" s="49">
        <f t="shared" si="22"/>
        <v>0</v>
      </c>
      <c r="S91" s="49">
        <f t="shared" si="23"/>
        <v>31</v>
      </c>
      <c r="T91" s="50">
        <f t="shared" si="25"/>
        <v>15415.62</v>
      </c>
      <c r="U91" s="51">
        <f t="shared" si="24"/>
        <v>15415620</v>
      </c>
      <c r="V91" s="51">
        <f>$I90*'ВВОД '!$B$14*L91/Q91</f>
        <v>15415.620463013689</v>
      </c>
      <c r="W91" s="31"/>
      <c r="X91" s="31"/>
      <c r="Y91" s="31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2:48" ht="19.5" customHeight="1">
      <c r="B92" s="33">
        <v>79</v>
      </c>
      <c r="C92" s="34" t="s">
        <v>59</v>
      </c>
      <c r="D92" s="35">
        <f t="shared" si="17"/>
        <v>9</v>
      </c>
      <c r="E92" s="36">
        <f t="shared" si="18"/>
        <v>2018</v>
      </c>
      <c r="F92" s="37">
        <f>IF(B92=MAX('ВВОД '!$B$10:$G$10),G92+H92,IF((I91+H92)&gt;F91,F91,G92+H92))</f>
        <v>23761</v>
      </c>
      <c r="G92" s="37">
        <f>IF(B92=MAX('ВВОД '!$B$10:$G$10),'Информационный расчет'!I91,IF((I91+H92)&gt;F91,F92-H92,I91))</f>
        <v>8911.25</v>
      </c>
      <c r="H92" s="44">
        <f>IF($I91*'ВВОД '!$B$14*L92/Q92&gt;=0,T92,0)</f>
        <v>14849.75</v>
      </c>
      <c r="I92" s="45">
        <f t="shared" si="19"/>
        <v>1797808.359999999</v>
      </c>
      <c r="J92" s="46"/>
      <c r="K92" s="40">
        <f t="shared" si="20"/>
        <v>0</v>
      </c>
      <c r="L92" s="47">
        <f t="shared" si="21"/>
        <v>30</v>
      </c>
      <c r="M92" s="47">
        <f t="shared" si="13"/>
        <v>1</v>
      </c>
      <c r="N92" s="48">
        <f t="shared" si="14"/>
        <v>43344</v>
      </c>
      <c r="O92" s="48">
        <f t="shared" si="15"/>
        <v>43344</v>
      </c>
      <c r="P92" s="48">
        <f t="shared" si="16"/>
        <v>43374</v>
      </c>
      <c r="Q92" s="20">
        <f>VLOOKUP(E92,'ВВОД '!$L$3:$M$44,2)</f>
        <v>365</v>
      </c>
      <c r="R92" s="49">
        <f t="shared" si="22"/>
        <v>0</v>
      </c>
      <c r="S92" s="49">
        <f t="shared" si="23"/>
        <v>30</v>
      </c>
      <c r="T92" s="50">
        <f t="shared" si="25"/>
        <v>14849.75</v>
      </c>
      <c r="U92" s="51">
        <f t="shared" si="24"/>
        <v>14849750</v>
      </c>
      <c r="V92" s="51">
        <f>$I91*'ВВОД '!$B$14*L92/Q92</f>
        <v>14849.750219178071</v>
      </c>
      <c r="W92" s="31"/>
      <c r="X92" s="31"/>
      <c r="Y92" s="31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2:48" ht="19.5" customHeight="1">
      <c r="B93" s="33">
        <v>80</v>
      </c>
      <c r="C93" s="34" t="s">
        <v>59</v>
      </c>
      <c r="D93" s="35">
        <f t="shared" si="17"/>
        <v>10</v>
      </c>
      <c r="E93" s="36">
        <f t="shared" si="18"/>
        <v>2018</v>
      </c>
      <c r="F93" s="37">
        <f>IF(B93=MAX('ВВОД '!$B$10:$G$10),G93+H93,IF((I92+H93)&gt;F92,F92,G93+H93))</f>
        <v>23761</v>
      </c>
      <c r="G93" s="37">
        <f>IF(B93=MAX('ВВОД '!$B$10:$G$10),'Информационный расчет'!I92,IF((I92+H93)&gt;F92,F93-H93,I92))</f>
        <v>8491.94</v>
      </c>
      <c r="H93" s="44">
        <f>IF($I92*'ВВОД '!$B$14*L93/Q93&gt;=0,T93,0)</f>
        <v>15269.06</v>
      </c>
      <c r="I93" s="45">
        <f t="shared" si="19"/>
        <v>1789316.419999999</v>
      </c>
      <c r="J93" s="46"/>
      <c r="K93" s="40">
        <f t="shared" si="20"/>
        <v>0</v>
      </c>
      <c r="L93" s="47">
        <f t="shared" si="21"/>
        <v>31</v>
      </c>
      <c r="M93" s="47">
        <f t="shared" si="13"/>
        <v>1</v>
      </c>
      <c r="N93" s="48">
        <f t="shared" si="14"/>
        <v>43374</v>
      </c>
      <c r="O93" s="48">
        <f t="shared" si="15"/>
        <v>43374</v>
      </c>
      <c r="P93" s="48">
        <f t="shared" si="16"/>
        <v>43405</v>
      </c>
      <c r="Q93" s="20">
        <f>VLOOKUP(E93,'ВВОД '!$L$3:$M$44,2)</f>
        <v>365</v>
      </c>
      <c r="R93" s="49">
        <f t="shared" si="22"/>
        <v>0</v>
      </c>
      <c r="S93" s="49">
        <f t="shared" si="23"/>
        <v>31</v>
      </c>
      <c r="T93" s="50">
        <f t="shared" si="25"/>
        <v>15269.06</v>
      </c>
      <c r="U93" s="51">
        <f t="shared" si="24"/>
        <v>15269057</v>
      </c>
      <c r="V93" s="51">
        <f>$I92*'ВВОД '!$B$14*L93/Q93</f>
        <v>15269.05730410958</v>
      </c>
      <c r="W93" s="31"/>
      <c r="X93" s="31"/>
      <c r="Y93" s="31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2:48" ht="19.5" customHeight="1">
      <c r="B94" s="33">
        <v>81</v>
      </c>
      <c r="C94" s="34" t="s">
        <v>59</v>
      </c>
      <c r="D94" s="35">
        <f t="shared" si="17"/>
        <v>11</v>
      </c>
      <c r="E94" s="36">
        <f t="shared" si="18"/>
        <v>2018</v>
      </c>
      <c r="F94" s="37">
        <f>IF(B94=MAX('ВВОД '!$B$10:$G$10),G94+H94,IF((I93+H94)&gt;F93,F93,G94+H94))</f>
        <v>23761</v>
      </c>
      <c r="G94" s="37">
        <f>IF(B94=MAX('ВВОД '!$B$10:$G$10),'Информационный расчет'!I93,IF((I93+H94)&gt;F93,F94-H94,I93))</f>
        <v>9054.29</v>
      </c>
      <c r="H94" s="44">
        <f>IF($I93*'ВВОД '!$B$14*L94/Q94&gt;=0,T94,0)</f>
        <v>14706.71</v>
      </c>
      <c r="I94" s="45">
        <f t="shared" si="19"/>
        <v>1780262.129999999</v>
      </c>
      <c r="J94" s="46"/>
      <c r="K94" s="40">
        <f t="shared" si="20"/>
        <v>0</v>
      </c>
      <c r="L94" s="47">
        <f t="shared" si="21"/>
        <v>30</v>
      </c>
      <c r="M94" s="47">
        <f t="shared" si="13"/>
        <v>1</v>
      </c>
      <c r="N94" s="48">
        <f t="shared" si="14"/>
        <v>43405</v>
      </c>
      <c r="O94" s="48">
        <f t="shared" si="15"/>
        <v>43405</v>
      </c>
      <c r="P94" s="48">
        <f t="shared" si="16"/>
        <v>43435</v>
      </c>
      <c r="Q94" s="20">
        <f>VLOOKUP(E94,'ВВОД '!$L$3:$M$44,2)</f>
        <v>365</v>
      </c>
      <c r="R94" s="49">
        <f t="shared" si="22"/>
        <v>0</v>
      </c>
      <c r="S94" s="49">
        <f t="shared" si="23"/>
        <v>30</v>
      </c>
      <c r="T94" s="50">
        <f t="shared" si="25"/>
        <v>14706.71</v>
      </c>
      <c r="U94" s="51">
        <f t="shared" si="24"/>
        <v>14706710</v>
      </c>
      <c r="V94" s="51">
        <f>$I93*'ВВОД '!$B$14*L94/Q94</f>
        <v>14706.710301369854</v>
      </c>
      <c r="W94" s="31"/>
      <c r="X94" s="31"/>
      <c r="Y94" s="31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2:48" ht="19.5" customHeight="1">
      <c r="B95" s="33">
        <v>82</v>
      </c>
      <c r="C95" s="34" t="s">
        <v>59</v>
      </c>
      <c r="D95" s="35">
        <f t="shared" si="17"/>
        <v>12</v>
      </c>
      <c r="E95" s="36">
        <f t="shared" si="18"/>
        <v>2018</v>
      </c>
      <c r="F95" s="37">
        <f>IF(B95=MAX('ВВОД '!$B$10:$G$10),G95+H95,IF((I94+H95)&gt;F94,F94,G95+H95))</f>
        <v>23761</v>
      </c>
      <c r="G95" s="37">
        <f>IF(B95=MAX('ВВОД '!$B$10:$G$10),'Информационный расчет'!I94,IF((I94+H95)&gt;F94,F95-H95,I94))</f>
        <v>8640.97</v>
      </c>
      <c r="H95" s="44">
        <f>IF($I94*'ВВОД '!$B$14*L95/Q95&gt;=0,T95,0)</f>
        <v>15120.03</v>
      </c>
      <c r="I95" s="45">
        <f t="shared" si="19"/>
        <v>1771621.159999999</v>
      </c>
      <c r="J95" s="46"/>
      <c r="K95" s="40">
        <f t="shared" si="20"/>
        <v>0</v>
      </c>
      <c r="L95" s="47">
        <f t="shared" si="21"/>
        <v>31</v>
      </c>
      <c r="M95" s="47">
        <f t="shared" si="13"/>
        <v>1</v>
      </c>
      <c r="N95" s="48">
        <f t="shared" si="14"/>
        <v>43435</v>
      </c>
      <c r="O95" s="48">
        <f t="shared" si="15"/>
        <v>43435</v>
      </c>
      <c r="P95" s="48">
        <f t="shared" si="16"/>
        <v>43466</v>
      </c>
      <c r="Q95" s="20">
        <f>VLOOKUP(E95,'ВВОД '!$L$3:$M$44,2)</f>
        <v>365</v>
      </c>
      <c r="R95" s="49">
        <f t="shared" si="22"/>
        <v>0</v>
      </c>
      <c r="S95" s="49">
        <f t="shared" si="23"/>
        <v>31</v>
      </c>
      <c r="T95" s="50">
        <f t="shared" si="25"/>
        <v>15120.03</v>
      </c>
      <c r="U95" s="51">
        <f t="shared" si="24"/>
        <v>15120034</v>
      </c>
      <c r="V95" s="51">
        <f>$I94*'ВВОД '!$B$14*L95/Q95</f>
        <v>15120.034528767115</v>
      </c>
      <c r="W95" s="31"/>
      <c r="X95" s="31"/>
      <c r="Y95" s="31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2:48" ht="19.5" customHeight="1">
      <c r="B96" s="33">
        <v>83</v>
      </c>
      <c r="C96" s="34" t="s">
        <v>59</v>
      </c>
      <c r="D96" s="35">
        <f t="shared" si="17"/>
        <v>1</v>
      </c>
      <c r="E96" s="36">
        <f t="shared" si="18"/>
        <v>2019</v>
      </c>
      <c r="F96" s="37">
        <f>IF(B96=MAX('ВВОД '!$B$10:$G$10),G96+H96,IF((I95+H96)&gt;F95,F95,G96+H96))</f>
        <v>23761</v>
      </c>
      <c r="G96" s="37">
        <f>IF(B96=MAX('ВВОД '!$B$10:$G$10),'Информационный расчет'!I95,IF((I95+H96)&gt;F95,F96-H96,I95))</f>
        <v>8714.35</v>
      </c>
      <c r="H96" s="44">
        <f>IF($I95*'ВВОД '!$B$14*L96/Q96&gt;=0,T96,0)</f>
        <v>15046.65</v>
      </c>
      <c r="I96" s="45">
        <f t="shared" si="19"/>
        <v>1762906.809999999</v>
      </c>
      <c r="J96" s="46"/>
      <c r="K96" s="40">
        <f t="shared" si="20"/>
        <v>0</v>
      </c>
      <c r="L96" s="47">
        <f t="shared" si="21"/>
        <v>31</v>
      </c>
      <c r="M96" s="47">
        <f t="shared" si="13"/>
        <v>1</v>
      </c>
      <c r="N96" s="48">
        <f t="shared" si="14"/>
        <v>43466</v>
      </c>
      <c r="O96" s="48">
        <f t="shared" si="15"/>
        <v>43466</v>
      </c>
      <c r="P96" s="48">
        <f t="shared" si="16"/>
        <v>43497</v>
      </c>
      <c r="Q96" s="20">
        <f>VLOOKUP(E96,'ВВОД '!$L$3:$M$44,2)</f>
        <v>365</v>
      </c>
      <c r="R96" s="49">
        <f t="shared" si="22"/>
        <v>0</v>
      </c>
      <c r="S96" s="49">
        <f t="shared" si="23"/>
        <v>31</v>
      </c>
      <c r="T96" s="50">
        <f t="shared" si="25"/>
        <v>15046.65</v>
      </c>
      <c r="U96" s="51">
        <f t="shared" si="24"/>
        <v>15046645</v>
      </c>
      <c r="V96" s="51">
        <f>$I95*'ВВОД '!$B$14*L96/Q96</f>
        <v>15046.645468493143</v>
      </c>
      <c r="W96" s="31"/>
      <c r="X96" s="31"/>
      <c r="Y96" s="31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2:48" ht="19.5" customHeight="1">
      <c r="B97" s="33">
        <v>84</v>
      </c>
      <c r="C97" s="34" t="s">
        <v>59</v>
      </c>
      <c r="D97" s="35">
        <f t="shared" si="17"/>
        <v>2</v>
      </c>
      <c r="E97" s="36">
        <f t="shared" si="18"/>
        <v>2019</v>
      </c>
      <c r="F97" s="37">
        <f>IF(B97=MAX('ВВОД '!$B$10:$G$10),G97+H97,IF((I96+H97)&gt;F96,F96,G97+H97))</f>
        <v>23761</v>
      </c>
      <c r="G97" s="37">
        <f>IF(B97=MAX('ВВОД '!$B$10:$G$10),'Информационный расчет'!I96,IF((I96+H97)&gt;F96,F97-H97,I96))</f>
        <v>10237.33</v>
      </c>
      <c r="H97" s="44">
        <f>IF($I96*'ВВОД '!$B$14*L97/Q97&gt;=0,T97,0)</f>
        <v>13523.67</v>
      </c>
      <c r="I97" s="45">
        <f t="shared" si="19"/>
        <v>1752669.4799999988</v>
      </c>
      <c r="J97" s="46"/>
      <c r="K97" s="40">
        <f t="shared" si="20"/>
        <v>0</v>
      </c>
      <c r="L97" s="47">
        <f t="shared" si="21"/>
        <v>28</v>
      </c>
      <c r="M97" s="47">
        <f t="shared" si="13"/>
        <v>1</v>
      </c>
      <c r="N97" s="48">
        <f t="shared" si="14"/>
        <v>43497</v>
      </c>
      <c r="O97" s="48">
        <f t="shared" si="15"/>
        <v>43497</v>
      </c>
      <c r="P97" s="48">
        <f t="shared" si="16"/>
        <v>43525</v>
      </c>
      <c r="Q97" s="20">
        <f>VLOOKUP(E97,'ВВОД '!$L$3:$M$44,2)</f>
        <v>365</v>
      </c>
      <c r="R97" s="49">
        <f t="shared" si="22"/>
        <v>0</v>
      </c>
      <c r="S97" s="49">
        <f t="shared" si="23"/>
        <v>28</v>
      </c>
      <c r="T97" s="50">
        <f t="shared" si="25"/>
        <v>13523.67</v>
      </c>
      <c r="U97" s="51">
        <f t="shared" si="24"/>
        <v>13523668</v>
      </c>
      <c r="V97" s="51">
        <f>$I96*'ВВОД '!$B$14*L97/Q97</f>
        <v>13523.668679452046</v>
      </c>
      <c r="W97" s="31"/>
      <c r="X97" s="31"/>
      <c r="Y97" s="31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2:48" ht="19.5" customHeight="1">
      <c r="B98" s="33">
        <v>85</v>
      </c>
      <c r="C98" s="34" t="s">
        <v>59</v>
      </c>
      <c r="D98" s="35">
        <f t="shared" si="17"/>
        <v>3</v>
      </c>
      <c r="E98" s="36">
        <f t="shared" si="18"/>
        <v>2019</v>
      </c>
      <c r="F98" s="37">
        <f>IF(B98=MAX('ВВОД '!$B$10:$G$10),G98+H98,IF((I97+H98)&gt;F97,F97,G98+H98))</f>
        <v>23761</v>
      </c>
      <c r="G98" s="37">
        <f>IF(B98=MAX('ВВОД '!$B$10:$G$10),'Информационный расчет'!I97,IF((I97+H98)&gt;F97,F98-H98,I97))</f>
        <v>8875.31</v>
      </c>
      <c r="H98" s="44">
        <f>IF($I97*'ВВОД '!$B$14*L98/Q98&gt;=0,T98,0)</f>
        <v>14885.69</v>
      </c>
      <c r="I98" s="45">
        <f t="shared" si="19"/>
        <v>1743794.1699999988</v>
      </c>
      <c r="J98" s="46"/>
      <c r="K98" s="40">
        <f t="shared" si="20"/>
        <v>0</v>
      </c>
      <c r="L98" s="47">
        <f t="shared" si="21"/>
        <v>31</v>
      </c>
      <c r="M98" s="47">
        <f t="shared" si="13"/>
        <v>1</v>
      </c>
      <c r="N98" s="48">
        <f t="shared" si="14"/>
        <v>43525</v>
      </c>
      <c r="O98" s="48">
        <f t="shared" si="15"/>
        <v>43525</v>
      </c>
      <c r="P98" s="48">
        <f t="shared" si="16"/>
        <v>43556</v>
      </c>
      <c r="Q98" s="20">
        <f>VLOOKUP(E98,'ВВОД '!$L$3:$M$44,2)</f>
        <v>365</v>
      </c>
      <c r="R98" s="49">
        <f t="shared" si="22"/>
        <v>0</v>
      </c>
      <c r="S98" s="49">
        <f t="shared" si="23"/>
        <v>31</v>
      </c>
      <c r="T98" s="50">
        <f t="shared" si="25"/>
        <v>14885.69</v>
      </c>
      <c r="U98" s="51">
        <f t="shared" si="24"/>
        <v>14885685</v>
      </c>
      <c r="V98" s="51">
        <f>$I97*'ВВОД '!$B$14*L98/Q98</f>
        <v>14885.685994520538</v>
      </c>
      <c r="W98" s="31"/>
      <c r="X98" s="31"/>
      <c r="Y98" s="31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2:48" ht="19.5" customHeight="1">
      <c r="B99" s="33">
        <v>86</v>
      </c>
      <c r="C99" s="34" t="s">
        <v>59</v>
      </c>
      <c r="D99" s="35">
        <f t="shared" si="17"/>
        <v>4</v>
      </c>
      <c r="E99" s="36">
        <f t="shared" si="18"/>
        <v>2019</v>
      </c>
      <c r="F99" s="37">
        <f>IF(B99=MAX('ВВОД '!$B$10:$G$10),G99+H99,IF((I98+H99)&gt;F98,F98,G99+H99))</f>
        <v>23761</v>
      </c>
      <c r="G99" s="37">
        <f>IF(B99=MAX('ВВОД '!$B$10:$G$10),'Информационный расчет'!I98,IF((I98+H99)&gt;F98,F99-H99,I98))</f>
        <v>9428.45</v>
      </c>
      <c r="H99" s="44">
        <f>IF($I98*'ВВОД '!$B$14*L99/Q99&gt;=0,T99,0)</f>
        <v>14332.55</v>
      </c>
      <c r="I99" s="45">
        <f t="shared" si="19"/>
        <v>1734365.7199999988</v>
      </c>
      <c r="J99" s="46"/>
      <c r="K99" s="40">
        <f t="shared" si="20"/>
        <v>0</v>
      </c>
      <c r="L99" s="47">
        <f t="shared" si="21"/>
        <v>30</v>
      </c>
      <c r="M99" s="47">
        <f t="shared" si="13"/>
        <v>1</v>
      </c>
      <c r="N99" s="48">
        <f t="shared" si="14"/>
        <v>43556</v>
      </c>
      <c r="O99" s="48">
        <f t="shared" si="15"/>
        <v>43556</v>
      </c>
      <c r="P99" s="48">
        <f t="shared" si="16"/>
        <v>43586</v>
      </c>
      <c r="Q99" s="20">
        <f>VLOOKUP(E99,'ВВОД '!$L$3:$M$44,2)</f>
        <v>365</v>
      </c>
      <c r="R99" s="49">
        <f t="shared" si="22"/>
        <v>0</v>
      </c>
      <c r="S99" s="49">
        <f t="shared" si="23"/>
        <v>30</v>
      </c>
      <c r="T99" s="50">
        <f t="shared" si="25"/>
        <v>14332.55</v>
      </c>
      <c r="U99" s="51">
        <f t="shared" si="24"/>
        <v>14332554</v>
      </c>
      <c r="V99" s="51">
        <f>$I98*'ВВОД '!$B$14*L99/Q99</f>
        <v>14332.5548219178</v>
      </c>
      <c r="W99" s="31"/>
      <c r="X99" s="31"/>
      <c r="Y99" s="31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2:48" ht="19.5" customHeight="1">
      <c r="B100" s="33">
        <v>87</v>
      </c>
      <c r="C100" s="34" t="s">
        <v>59</v>
      </c>
      <c r="D100" s="35">
        <f t="shared" si="17"/>
        <v>5</v>
      </c>
      <c r="E100" s="36">
        <f t="shared" si="18"/>
        <v>2019</v>
      </c>
      <c r="F100" s="37">
        <f>IF(B100=MAX('ВВОД '!$B$10:$G$10),G100+H100,IF((I99+H100)&gt;F99,F99,G100+H100))</f>
        <v>23761</v>
      </c>
      <c r="G100" s="37">
        <f>IF(B100=MAX('ВВОД '!$B$10:$G$10),'Информационный расчет'!I99,IF((I99+H100)&gt;F99,F100-H100,I99))</f>
        <v>9030.77</v>
      </c>
      <c r="H100" s="44">
        <f>IF($I99*'ВВОД '!$B$14*L100/Q100&gt;=0,T100,0)</f>
        <v>14730.23</v>
      </c>
      <c r="I100" s="45">
        <f t="shared" si="19"/>
        <v>1725334.9499999988</v>
      </c>
      <c r="J100" s="46"/>
      <c r="K100" s="40">
        <f t="shared" si="20"/>
        <v>0</v>
      </c>
      <c r="L100" s="47">
        <f t="shared" si="21"/>
        <v>31</v>
      </c>
      <c r="M100" s="47">
        <f t="shared" si="13"/>
        <v>1</v>
      </c>
      <c r="N100" s="48">
        <f t="shared" si="14"/>
        <v>43586</v>
      </c>
      <c r="O100" s="48">
        <f t="shared" si="15"/>
        <v>43586</v>
      </c>
      <c r="P100" s="48">
        <f t="shared" si="16"/>
        <v>43617</v>
      </c>
      <c r="Q100" s="20">
        <f>VLOOKUP(E100,'ВВОД '!$L$3:$M$44,2)</f>
        <v>365</v>
      </c>
      <c r="R100" s="49">
        <f t="shared" si="22"/>
        <v>0</v>
      </c>
      <c r="S100" s="49">
        <f t="shared" si="23"/>
        <v>31</v>
      </c>
      <c r="T100" s="50">
        <f t="shared" si="25"/>
        <v>14730.23</v>
      </c>
      <c r="U100" s="51">
        <f t="shared" si="24"/>
        <v>14730229</v>
      </c>
      <c r="V100" s="51">
        <f>$I99*'ВВОД '!$B$14*L100/Q100</f>
        <v>14730.229402739718</v>
      </c>
      <c r="W100" s="31"/>
      <c r="X100" s="31"/>
      <c r="Y100" s="31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</row>
    <row r="101" spans="2:48" ht="19.5" customHeight="1">
      <c r="B101" s="33">
        <v>88</v>
      </c>
      <c r="C101" s="34" t="s">
        <v>59</v>
      </c>
      <c r="D101" s="35">
        <f t="shared" si="17"/>
        <v>6</v>
      </c>
      <c r="E101" s="36">
        <f t="shared" si="18"/>
        <v>2019</v>
      </c>
      <c r="F101" s="37">
        <f>IF(B101=MAX('ВВОД '!$B$10:$G$10),G101+H101,IF((I100+H101)&gt;F100,F100,G101+H101))</f>
        <v>23761</v>
      </c>
      <c r="G101" s="37">
        <f>IF(B101=MAX('ВВОД '!$B$10:$G$10),'Информационный расчет'!I100,IF((I100+H101)&gt;F100,F101-H101,I100))</f>
        <v>9580.16</v>
      </c>
      <c r="H101" s="44">
        <f>IF($I100*'ВВОД '!$B$14*L101/Q101&gt;=0,T101,0)</f>
        <v>14180.84</v>
      </c>
      <c r="I101" s="45">
        <f t="shared" si="19"/>
        <v>1715754.7899999989</v>
      </c>
      <c r="J101" s="46"/>
      <c r="K101" s="40">
        <f t="shared" si="20"/>
        <v>0</v>
      </c>
      <c r="L101" s="47">
        <f t="shared" si="21"/>
        <v>30</v>
      </c>
      <c r="M101" s="47">
        <f t="shared" si="13"/>
        <v>1</v>
      </c>
      <c r="N101" s="48">
        <f t="shared" si="14"/>
        <v>43617</v>
      </c>
      <c r="O101" s="48">
        <f t="shared" si="15"/>
        <v>43617</v>
      </c>
      <c r="P101" s="48">
        <f t="shared" si="16"/>
        <v>43647</v>
      </c>
      <c r="Q101" s="20">
        <f>VLOOKUP(E101,'ВВОД '!$L$3:$M$44,2)</f>
        <v>365</v>
      </c>
      <c r="R101" s="49">
        <f t="shared" si="22"/>
        <v>0</v>
      </c>
      <c r="S101" s="49">
        <f t="shared" si="23"/>
        <v>30</v>
      </c>
      <c r="T101" s="50">
        <f t="shared" si="25"/>
        <v>14180.84</v>
      </c>
      <c r="U101" s="51">
        <f t="shared" si="24"/>
        <v>14180835</v>
      </c>
      <c r="V101" s="51">
        <f>$I100*'ВВОД '!$B$14*L101/Q101</f>
        <v>14180.835205479441</v>
      </c>
      <c r="W101" s="31"/>
      <c r="X101" s="31"/>
      <c r="Y101" s="31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</row>
    <row r="102" spans="2:48" ht="19.5" customHeight="1">
      <c r="B102" s="33">
        <v>89</v>
      </c>
      <c r="C102" s="34" t="s">
        <v>59</v>
      </c>
      <c r="D102" s="35">
        <f t="shared" si="17"/>
        <v>7</v>
      </c>
      <c r="E102" s="36">
        <f t="shared" si="18"/>
        <v>2019</v>
      </c>
      <c r="F102" s="37">
        <f>IF(B102=MAX('ВВОД '!$B$10:$G$10),G102+H102,IF((I101+H102)&gt;F101,F101,G102+H102))</f>
        <v>23761</v>
      </c>
      <c r="G102" s="37">
        <f>IF(B102=MAX('ВВОД '!$B$10:$G$10),'Информационный расчет'!I101,IF((I101+H102)&gt;F101,F102-H102,I101))</f>
        <v>9188.84</v>
      </c>
      <c r="H102" s="44">
        <f>IF($I101*'ВВОД '!$B$14*L102/Q102&gt;=0,T102,0)</f>
        <v>14572.16</v>
      </c>
      <c r="I102" s="45">
        <f t="shared" si="19"/>
        <v>1706565.9499999988</v>
      </c>
      <c r="J102" s="46"/>
      <c r="K102" s="40">
        <f t="shared" si="20"/>
        <v>0</v>
      </c>
      <c r="L102" s="47">
        <f t="shared" si="21"/>
        <v>31</v>
      </c>
      <c r="M102" s="47">
        <f t="shared" si="13"/>
        <v>1</v>
      </c>
      <c r="N102" s="48">
        <f t="shared" si="14"/>
        <v>43647</v>
      </c>
      <c r="O102" s="48">
        <f t="shared" si="15"/>
        <v>43647</v>
      </c>
      <c r="P102" s="48">
        <f t="shared" si="16"/>
        <v>43678</v>
      </c>
      <c r="Q102" s="20">
        <f>VLOOKUP(E102,'ВВОД '!$L$3:$M$44,2)</f>
        <v>365</v>
      </c>
      <c r="R102" s="49">
        <f t="shared" si="22"/>
        <v>0</v>
      </c>
      <c r="S102" s="49">
        <f t="shared" si="23"/>
        <v>31</v>
      </c>
      <c r="T102" s="50">
        <f t="shared" si="25"/>
        <v>14572.16</v>
      </c>
      <c r="U102" s="51">
        <f t="shared" si="24"/>
        <v>14572163</v>
      </c>
      <c r="V102" s="51">
        <f>$I101*'ВВОД '!$B$14*L102/Q102</f>
        <v>14572.163969863004</v>
      </c>
      <c r="W102" s="31"/>
      <c r="X102" s="31"/>
      <c r="Y102" s="31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</row>
    <row r="103" spans="2:48" ht="19.5" customHeight="1">
      <c r="B103" s="33">
        <v>90</v>
      </c>
      <c r="C103" s="34" t="s">
        <v>59</v>
      </c>
      <c r="D103" s="35">
        <f t="shared" si="17"/>
        <v>8</v>
      </c>
      <c r="E103" s="36">
        <f t="shared" si="18"/>
        <v>2019</v>
      </c>
      <c r="F103" s="37">
        <f>IF(B103=MAX('ВВОД '!$B$10:$G$10),G103+H103,IF((I102+H103)&gt;F102,F102,G103+H103))</f>
        <v>23761</v>
      </c>
      <c r="G103" s="37">
        <f>IF(B103=MAX('ВВОД '!$B$10:$G$10),'Информационный расчет'!I102,IF((I102+H103)&gt;F102,F103-H103,I102))</f>
        <v>9266.88</v>
      </c>
      <c r="H103" s="44">
        <f>IF($I102*'ВВОД '!$B$14*L103/Q103&gt;=0,T103,0)</f>
        <v>14494.12</v>
      </c>
      <c r="I103" s="45">
        <f t="shared" si="19"/>
        <v>1697299.069999999</v>
      </c>
      <c r="J103" s="46"/>
      <c r="K103" s="40">
        <f t="shared" si="20"/>
        <v>0</v>
      </c>
      <c r="L103" s="47">
        <f t="shared" si="21"/>
        <v>31</v>
      </c>
      <c r="M103" s="47">
        <f t="shared" si="13"/>
        <v>1</v>
      </c>
      <c r="N103" s="48">
        <f t="shared" si="14"/>
        <v>43678</v>
      </c>
      <c r="O103" s="48">
        <f t="shared" si="15"/>
        <v>43678</v>
      </c>
      <c r="P103" s="48">
        <f t="shared" si="16"/>
        <v>43709</v>
      </c>
      <c r="Q103" s="20">
        <f>VLOOKUP(E103,'ВВОД '!$L$3:$M$44,2)</f>
        <v>365</v>
      </c>
      <c r="R103" s="49">
        <f t="shared" si="22"/>
        <v>0</v>
      </c>
      <c r="S103" s="49">
        <f t="shared" si="23"/>
        <v>31</v>
      </c>
      <c r="T103" s="50">
        <f t="shared" si="25"/>
        <v>14494.12</v>
      </c>
      <c r="U103" s="51">
        <f t="shared" si="24"/>
        <v>14494121</v>
      </c>
      <c r="V103" s="51">
        <f>$I102*'ВВОД '!$B$14*L103/Q103</f>
        <v>14494.121767123279</v>
      </c>
      <c r="W103" s="31"/>
      <c r="X103" s="31"/>
      <c r="Y103" s="31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</row>
    <row r="104" spans="2:48" ht="18.75" customHeight="1">
      <c r="B104" s="33">
        <v>91</v>
      </c>
      <c r="C104" s="34" t="s">
        <v>59</v>
      </c>
      <c r="D104" s="35">
        <f t="shared" si="17"/>
        <v>9</v>
      </c>
      <c r="E104" s="36">
        <f t="shared" si="18"/>
        <v>2019</v>
      </c>
      <c r="F104" s="37">
        <f>IF(B104=MAX('ВВОД '!$B$10:$G$10),G104+H104,IF((I103+H104)&gt;F103,F103,G104+H104))</f>
        <v>23761</v>
      </c>
      <c r="G104" s="37">
        <f>IF(B104=MAX('ВВОД '!$B$10:$G$10),'Информационный расчет'!I103,IF((I103+H104)&gt;F103,F104-H104,I103))</f>
        <v>9810.6</v>
      </c>
      <c r="H104" s="44">
        <f>IF($I103*'ВВОД '!$B$14*L104/Q104&gt;=0,T104,0)</f>
        <v>13950.4</v>
      </c>
      <c r="I104" s="45">
        <f t="shared" si="19"/>
        <v>1687488.4699999988</v>
      </c>
      <c r="J104" s="46"/>
      <c r="K104" s="40">
        <f t="shared" si="20"/>
        <v>0</v>
      </c>
      <c r="L104" s="47">
        <f t="shared" si="21"/>
        <v>30</v>
      </c>
      <c r="M104" s="47">
        <f t="shared" si="13"/>
        <v>1</v>
      </c>
      <c r="N104" s="48">
        <f t="shared" si="14"/>
        <v>43709</v>
      </c>
      <c r="O104" s="48">
        <f t="shared" si="15"/>
        <v>43709</v>
      </c>
      <c r="P104" s="48">
        <f t="shared" si="16"/>
        <v>43739</v>
      </c>
      <c r="Q104" s="20">
        <f>VLOOKUP(E104,'ВВОД '!$L$3:$M$44,2)</f>
        <v>365</v>
      </c>
      <c r="R104" s="49">
        <f t="shared" si="22"/>
        <v>0</v>
      </c>
      <c r="S104" s="49">
        <f t="shared" si="23"/>
        <v>30</v>
      </c>
      <c r="T104" s="50">
        <f t="shared" si="25"/>
        <v>13950.4</v>
      </c>
      <c r="U104" s="51">
        <f t="shared" si="24"/>
        <v>13950403</v>
      </c>
      <c r="V104" s="51">
        <f>$I103*'ВВОД '!$B$14*L104/Q104</f>
        <v>13950.403315068485</v>
      </c>
      <c r="W104" s="31"/>
      <c r="X104" s="31"/>
      <c r="Y104" s="31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</row>
    <row r="105" spans="2:48" ht="19.5" customHeight="1">
      <c r="B105" s="33">
        <v>92</v>
      </c>
      <c r="C105" s="34" t="s">
        <v>59</v>
      </c>
      <c r="D105" s="35">
        <f t="shared" si="17"/>
        <v>10</v>
      </c>
      <c r="E105" s="36">
        <f t="shared" si="18"/>
        <v>2019</v>
      </c>
      <c r="F105" s="37">
        <f>IF(B105=MAX('ВВОД '!$B$10:$G$10),G105+H105,IF((I104+H105)&gt;F104,F104,G105+H105))</f>
        <v>23761</v>
      </c>
      <c r="G105" s="37">
        <f>IF(B105=MAX('ВВОД '!$B$10:$G$10),'Информационный расчет'!I104,IF((I104+H105)&gt;F104,F105-H105,I104))</f>
        <v>9428.91</v>
      </c>
      <c r="H105" s="44">
        <f>IF($I104*'ВВОД '!$B$14*L105/Q105&gt;=0,T105,0)</f>
        <v>14332.09</v>
      </c>
      <c r="I105" s="45">
        <f t="shared" si="19"/>
        <v>1678059.559999999</v>
      </c>
      <c r="J105" s="46"/>
      <c r="K105" s="40">
        <f t="shared" si="20"/>
        <v>0</v>
      </c>
      <c r="L105" s="47">
        <f t="shared" si="21"/>
        <v>31</v>
      </c>
      <c r="M105" s="47">
        <f t="shared" si="13"/>
        <v>1</v>
      </c>
      <c r="N105" s="48">
        <f t="shared" si="14"/>
        <v>43739</v>
      </c>
      <c r="O105" s="48">
        <f t="shared" si="15"/>
        <v>43739</v>
      </c>
      <c r="P105" s="48">
        <f t="shared" si="16"/>
        <v>43770</v>
      </c>
      <c r="Q105" s="20">
        <f>VLOOKUP(E105,'ВВОД '!$L$3:$M$44,2)</f>
        <v>365</v>
      </c>
      <c r="R105" s="49">
        <f t="shared" si="22"/>
        <v>0</v>
      </c>
      <c r="S105" s="49">
        <f t="shared" si="23"/>
        <v>31</v>
      </c>
      <c r="T105" s="50">
        <f t="shared" si="25"/>
        <v>14332.09</v>
      </c>
      <c r="U105" s="51">
        <f t="shared" si="24"/>
        <v>14332093</v>
      </c>
      <c r="V105" s="51">
        <f>$I104*'ВВОД '!$B$14*L105/Q105</f>
        <v>14332.093854794512</v>
      </c>
      <c r="W105" s="31"/>
      <c r="X105" s="31"/>
      <c r="Y105" s="31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</row>
    <row r="106" spans="2:48" ht="19.5" customHeight="1">
      <c r="B106" s="33">
        <v>93</v>
      </c>
      <c r="C106" s="34" t="s">
        <v>59</v>
      </c>
      <c r="D106" s="35">
        <f t="shared" si="17"/>
        <v>11</v>
      </c>
      <c r="E106" s="36">
        <f t="shared" si="18"/>
        <v>2019</v>
      </c>
      <c r="F106" s="37">
        <f>IF(B106=MAX('ВВОД '!$B$10:$G$10),G106+H106,IF((I105+H106)&gt;F105,F105,G106+H106))</f>
        <v>23761</v>
      </c>
      <c r="G106" s="37">
        <f>IF(B106=MAX('ВВОД '!$B$10:$G$10),'Информационный расчет'!I105,IF((I105+H106)&gt;F105,F106-H106,I105))</f>
        <v>9968.73</v>
      </c>
      <c r="H106" s="44">
        <f>IF($I105*'ВВОД '!$B$14*L106/Q106&gt;=0,T106,0)</f>
        <v>13792.27</v>
      </c>
      <c r="I106" s="45">
        <f t="shared" si="19"/>
        <v>1668090.829999999</v>
      </c>
      <c r="J106" s="46"/>
      <c r="K106" s="40">
        <f t="shared" si="20"/>
        <v>0</v>
      </c>
      <c r="L106" s="47">
        <f t="shared" si="21"/>
        <v>30</v>
      </c>
      <c r="M106" s="47">
        <f t="shared" si="13"/>
        <v>1</v>
      </c>
      <c r="N106" s="48">
        <f t="shared" si="14"/>
        <v>43770</v>
      </c>
      <c r="O106" s="48">
        <f t="shared" si="15"/>
        <v>43770</v>
      </c>
      <c r="P106" s="48">
        <f t="shared" si="16"/>
        <v>43800</v>
      </c>
      <c r="Q106" s="20">
        <f>VLOOKUP(E106,'ВВОД '!$L$3:$M$44,2)</f>
        <v>365</v>
      </c>
      <c r="R106" s="49">
        <f t="shared" si="22"/>
        <v>0</v>
      </c>
      <c r="S106" s="49">
        <f t="shared" si="23"/>
        <v>30</v>
      </c>
      <c r="T106" s="50">
        <f t="shared" si="25"/>
        <v>13792.27</v>
      </c>
      <c r="U106" s="51">
        <f t="shared" si="24"/>
        <v>13792270</v>
      </c>
      <c r="V106" s="51">
        <f>$I105*'ВВОД '!$B$14*L106/Q106</f>
        <v>13792.270356164376</v>
      </c>
      <c r="W106" s="31"/>
      <c r="X106" s="31"/>
      <c r="Y106" s="31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2:48" ht="19.5" customHeight="1">
      <c r="B107" s="33">
        <v>94</v>
      </c>
      <c r="C107" s="34" t="s">
        <v>59</v>
      </c>
      <c r="D107" s="35">
        <f t="shared" si="17"/>
        <v>12</v>
      </c>
      <c r="E107" s="36">
        <f t="shared" si="18"/>
        <v>2019</v>
      </c>
      <c r="F107" s="37">
        <f>IF(B107=MAX('ВВОД '!$B$10:$G$10),G107+H107,IF((I106+H107)&gt;F106,F106,G107+H107))</f>
        <v>23761</v>
      </c>
      <c r="G107" s="37">
        <f>IF(B107=MAX('ВВОД '!$B$10:$G$10),'Информационный расчет'!I106,IF((I106+H107)&gt;F106,F107-H107,I106))</f>
        <v>9593.65</v>
      </c>
      <c r="H107" s="44">
        <f>IF($I106*'ВВОД '!$B$14*L107/Q107&gt;=0,T107,0)</f>
        <v>14167.35</v>
      </c>
      <c r="I107" s="45">
        <f t="shared" si="19"/>
        <v>1658497.179999999</v>
      </c>
      <c r="J107" s="46"/>
      <c r="K107" s="40">
        <f t="shared" si="20"/>
        <v>0</v>
      </c>
      <c r="L107" s="47">
        <f t="shared" si="21"/>
        <v>31</v>
      </c>
      <c r="M107" s="47">
        <f t="shared" si="13"/>
        <v>1</v>
      </c>
      <c r="N107" s="48">
        <f t="shared" si="14"/>
        <v>43800</v>
      </c>
      <c r="O107" s="48">
        <f t="shared" si="15"/>
        <v>43800</v>
      </c>
      <c r="P107" s="48">
        <f t="shared" si="16"/>
        <v>43831</v>
      </c>
      <c r="Q107" s="20">
        <f>VLOOKUP(E107,'ВВОД '!$L$3:$M$44,2)</f>
        <v>365</v>
      </c>
      <c r="R107" s="49">
        <f t="shared" si="22"/>
        <v>0</v>
      </c>
      <c r="S107" s="49">
        <f t="shared" si="23"/>
        <v>31</v>
      </c>
      <c r="T107" s="50">
        <f t="shared" si="25"/>
        <v>14167.35</v>
      </c>
      <c r="U107" s="51">
        <f t="shared" si="24"/>
        <v>14167346</v>
      </c>
      <c r="V107" s="51">
        <f>$I106*'ВВОД '!$B$14*L107/Q107</f>
        <v>14167.346775342457</v>
      </c>
      <c r="W107" s="31"/>
      <c r="X107" s="31"/>
      <c r="Y107" s="31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2:48" ht="19.5" customHeight="1">
      <c r="B108" s="33">
        <v>95</v>
      </c>
      <c r="C108" s="34" t="s">
        <v>59</v>
      </c>
      <c r="D108" s="35">
        <f t="shared" si="17"/>
        <v>1</v>
      </c>
      <c r="E108" s="36">
        <f t="shared" si="18"/>
        <v>2020</v>
      </c>
      <c r="F108" s="37">
        <f>IF(B108=MAX('ВВОД '!$B$10:$G$10),G108+H108,IF((I107+H108)&gt;F107,F107,G108+H108))</f>
        <v>23761</v>
      </c>
      <c r="G108" s="37">
        <f>IF(B108=MAX('ВВОД '!$B$10:$G$10),'Информационный расчет'!I107,IF((I107+H108)&gt;F107,F108-H108,I107))</f>
        <v>9713.62</v>
      </c>
      <c r="H108" s="44">
        <f>IF($I107*'ВВОД '!$B$14*L108/Q108&gt;=0,T108,0)</f>
        <v>14047.38</v>
      </c>
      <c r="I108" s="45">
        <f t="shared" si="19"/>
        <v>1648783.559999999</v>
      </c>
      <c r="J108" s="46"/>
      <c r="K108" s="40">
        <f t="shared" si="20"/>
        <v>0</v>
      </c>
      <c r="L108" s="47">
        <f t="shared" si="21"/>
        <v>31</v>
      </c>
      <c r="M108" s="47">
        <f t="shared" si="13"/>
        <v>1</v>
      </c>
      <c r="N108" s="48">
        <f t="shared" si="14"/>
        <v>43831</v>
      </c>
      <c r="O108" s="48">
        <f t="shared" si="15"/>
        <v>43831</v>
      </c>
      <c r="P108" s="48">
        <f t="shared" si="16"/>
        <v>43862</v>
      </c>
      <c r="Q108" s="20">
        <f>VLOOKUP(E108,'ВВОД '!$L$3:$M$44,2)</f>
        <v>366</v>
      </c>
      <c r="R108" s="49">
        <f t="shared" si="22"/>
        <v>0</v>
      </c>
      <c r="S108" s="49">
        <f t="shared" si="23"/>
        <v>31</v>
      </c>
      <c r="T108" s="50">
        <f t="shared" si="25"/>
        <v>14047.38</v>
      </c>
      <c r="U108" s="51">
        <f t="shared" si="24"/>
        <v>14047380</v>
      </c>
      <c r="V108" s="51">
        <f>$I107*'ВВОД '!$B$14*L108/Q108</f>
        <v>14047.380486338789</v>
      </c>
      <c r="W108" s="31"/>
      <c r="X108" s="31"/>
      <c r="Y108" s="31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2:48" ht="19.5" customHeight="1">
      <c r="B109" s="33">
        <v>96</v>
      </c>
      <c r="C109" s="34" t="s">
        <v>59</v>
      </c>
      <c r="D109" s="35">
        <f t="shared" si="17"/>
        <v>2</v>
      </c>
      <c r="E109" s="36">
        <f t="shared" si="18"/>
        <v>2020</v>
      </c>
      <c r="F109" s="37">
        <f>IF(B109=MAX('ВВОД '!$B$10:$G$10),G109+H109,IF((I108+H109)&gt;F108,F108,G109+H109))</f>
        <v>23761</v>
      </c>
      <c r="G109" s="37">
        <f>IF(B109=MAX('ВВОД '!$B$10:$G$10),'Информационный расчет'!I108,IF((I108+H109)&gt;F108,F109-H109,I108))</f>
        <v>10696.87</v>
      </c>
      <c r="H109" s="44">
        <f>IF($I108*'ВВОД '!$B$14*L109/Q109&gt;=0,T109,0)</f>
        <v>13064.13</v>
      </c>
      <c r="I109" s="45">
        <f t="shared" si="19"/>
        <v>1638086.6899999988</v>
      </c>
      <c r="J109" s="46"/>
      <c r="K109" s="40">
        <f t="shared" si="20"/>
        <v>0</v>
      </c>
      <c r="L109" s="47">
        <f t="shared" si="21"/>
        <v>29</v>
      </c>
      <c r="M109" s="47">
        <f t="shared" si="13"/>
        <v>1</v>
      </c>
      <c r="N109" s="48">
        <f t="shared" si="14"/>
        <v>43862</v>
      </c>
      <c r="O109" s="48">
        <f t="shared" si="15"/>
        <v>43862</v>
      </c>
      <c r="P109" s="48">
        <f t="shared" si="16"/>
        <v>43891</v>
      </c>
      <c r="Q109" s="20">
        <f>VLOOKUP(E109,'ВВОД '!$L$3:$M$44,2)</f>
        <v>366</v>
      </c>
      <c r="R109" s="49">
        <f t="shared" si="22"/>
        <v>0</v>
      </c>
      <c r="S109" s="49">
        <f t="shared" si="23"/>
        <v>29</v>
      </c>
      <c r="T109" s="50">
        <f t="shared" si="25"/>
        <v>13064.13</v>
      </c>
      <c r="U109" s="51">
        <f t="shared" si="24"/>
        <v>13064132</v>
      </c>
      <c r="V109" s="51">
        <f>$I108*'ВВОД '!$B$14*L109/Q109</f>
        <v>13064.132032786878</v>
      </c>
      <c r="W109" s="31"/>
      <c r="X109" s="31"/>
      <c r="Y109" s="31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2:48" ht="19.5" customHeight="1">
      <c r="B110" s="33">
        <v>97</v>
      </c>
      <c r="C110" s="34" t="s">
        <v>59</v>
      </c>
      <c r="D110" s="35">
        <f t="shared" si="17"/>
        <v>3</v>
      </c>
      <c r="E110" s="36">
        <f t="shared" si="18"/>
        <v>2020</v>
      </c>
      <c r="F110" s="37">
        <f>IF(B110=MAX('ВВОД '!$B$10:$G$10),G110+H110,IF((I109+H110)&gt;F109,F109,G110+H110))</f>
        <v>23761</v>
      </c>
      <c r="G110" s="37">
        <f>IF(B110=MAX('ВВОД '!$B$10:$G$10),'Информационный расчет'!I109,IF((I109+H110)&gt;F109,F110-H110,I109))</f>
        <v>9886.5</v>
      </c>
      <c r="H110" s="44">
        <f>IF($I109*'ВВОД '!$B$14*L110/Q110&gt;=0,T110,0)</f>
        <v>13874.5</v>
      </c>
      <c r="I110" s="45">
        <f t="shared" si="19"/>
        <v>1628200.1899999988</v>
      </c>
      <c r="J110" s="46"/>
      <c r="K110" s="40">
        <f t="shared" si="20"/>
        <v>0</v>
      </c>
      <c r="L110" s="47">
        <f t="shared" si="21"/>
        <v>31</v>
      </c>
      <c r="M110" s="47">
        <f t="shared" si="13"/>
        <v>1</v>
      </c>
      <c r="N110" s="48">
        <f t="shared" si="14"/>
        <v>43891</v>
      </c>
      <c r="O110" s="48">
        <f t="shared" si="15"/>
        <v>43891</v>
      </c>
      <c r="P110" s="48">
        <f t="shared" si="16"/>
        <v>43922</v>
      </c>
      <c r="Q110" s="20">
        <f>VLOOKUP(E110,'ВВОД '!$L$3:$M$44,2)</f>
        <v>366</v>
      </c>
      <c r="R110" s="49">
        <f t="shared" si="22"/>
        <v>0</v>
      </c>
      <c r="S110" s="49">
        <f t="shared" si="23"/>
        <v>31</v>
      </c>
      <c r="T110" s="50">
        <f t="shared" si="25"/>
        <v>13874.5</v>
      </c>
      <c r="U110" s="51">
        <f t="shared" si="24"/>
        <v>13874504</v>
      </c>
      <c r="V110" s="51">
        <f>$I109*'ВВОД '!$B$14*L110/Q110</f>
        <v>13874.50475136611</v>
      </c>
      <c r="W110" s="31"/>
      <c r="X110" s="31"/>
      <c r="Y110" s="31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2:48" ht="19.5" customHeight="1">
      <c r="B111" s="33">
        <v>98</v>
      </c>
      <c r="C111" s="34" t="s">
        <v>59</v>
      </c>
      <c r="D111" s="35">
        <f t="shared" si="17"/>
        <v>4</v>
      </c>
      <c r="E111" s="36">
        <f t="shared" si="18"/>
        <v>2020</v>
      </c>
      <c r="F111" s="37">
        <f>IF(B111=MAX('ВВОД '!$B$10:$G$10),G111+H111,IF((I110+H111)&gt;F110,F110,G111+H111))</f>
        <v>23761</v>
      </c>
      <c r="G111" s="37">
        <f>IF(B111=MAX('ВВОД '!$B$10:$G$10),'Информационный расчет'!I110,IF((I110+H111)&gt;F110,F111-H111,I110))</f>
        <v>10415.1</v>
      </c>
      <c r="H111" s="44">
        <f>IF($I110*'ВВОД '!$B$14*L111/Q111&gt;=0,T111,0)</f>
        <v>13345.9</v>
      </c>
      <c r="I111" s="45">
        <f t="shared" si="19"/>
        <v>1617785.0899999987</v>
      </c>
      <c r="J111" s="46"/>
      <c r="K111" s="40">
        <f t="shared" si="20"/>
        <v>0</v>
      </c>
      <c r="L111" s="47">
        <f t="shared" si="21"/>
        <v>30</v>
      </c>
      <c r="M111" s="47">
        <f t="shared" si="13"/>
        <v>1</v>
      </c>
      <c r="N111" s="48">
        <f t="shared" si="14"/>
        <v>43922</v>
      </c>
      <c r="O111" s="48">
        <f t="shared" si="15"/>
        <v>43922</v>
      </c>
      <c r="P111" s="48">
        <f t="shared" si="16"/>
        <v>43952</v>
      </c>
      <c r="Q111" s="20">
        <f>VLOOKUP(E111,'ВВОД '!$L$3:$M$44,2)</f>
        <v>366</v>
      </c>
      <c r="R111" s="49">
        <f t="shared" si="22"/>
        <v>0</v>
      </c>
      <c r="S111" s="49">
        <f t="shared" si="23"/>
        <v>30</v>
      </c>
      <c r="T111" s="50">
        <f t="shared" si="25"/>
        <v>13345.9</v>
      </c>
      <c r="U111" s="51">
        <f t="shared" si="24"/>
        <v>13345903</v>
      </c>
      <c r="V111" s="51">
        <f>$I110*'ВВОД '!$B$14*L111/Q111</f>
        <v>13345.903196721301</v>
      </c>
      <c r="W111" s="31"/>
      <c r="X111" s="31"/>
      <c r="Y111" s="31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2:48" ht="19.5" customHeight="1">
      <c r="B112" s="33">
        <v>99</v>
      </c>
      <c r="C112" s="34" t="s">
        <v>59</v>
      </c>
      <c r="D112" s="35">
        <f t="shared" si="17"/>
        <v>5</v>
      </c>
      <c r="E112" s="36">
        <f t="shared" si="18"/>
        <v>2020</v>
      </c>
      <c r="F112" s="37">
        <f>IF(B112=MAX('ВВОД '!$B$10:$G$10),G112+H112,IF((I111+H112)&gt;F111,F111,G112+H112))</f>
        <v>23761</v>
      </c>
      <c r="G112" s="37">
        <f>IF(B112=MAX('ВВОД '!$B$10:$G$10),'Информационный расчет'!I111,IF((I111+H112)&gt;F111,F112-H112,I111))</f>
        <v>10058.45</v>
      </c>
      <c r="H112" s="44">
        <f>IF($I111*'ВВОД '!$B$14*L112/Q112&gt;=0,T112,0)</f>
        <v>13702.55</v>
      </c>
      <c r="I112" s="45">
        <f t="shared" si="19"/>
        <v>1607726.6399999987</v>
      </c>
      <c r="J112" s="46"/>
      <c r="K112" s="40">
        <f t="shared" si="20"/>
        <v>0</v>
      </c>
      <c r="L112" s="47">
        <f t="shared" si="21"/>
        <v>31</v>
      </c>
      <c r="M112" s="47">
        <f t="shared" si="13"/>
        <v>1</v>
      </c>
      <c r="N112" s="48">
        <f t="shared" si="14"/>
        <v>43952</v>
      </c>
      <c r="O112" s="48">
        <f t="shared" si="15"/>
        <v>43952</v>
      </c>
      <c r="P112" s="48">
        <f t="shared" si="16"/>
        <v>43983</v>
      </c>
      <c r="Q112" s="20">
        <f>VLOOKUP(E112,'ВВОД '!$L$3:$M$44,2)</f>
        <v>366</v>
      </c>
      <c r="R112" s="49">
        <f t="shared" si="22"/>
        <v>0</v>
      </c>
      <c r="S112" s="49">
        <f t="shared" si="23"/>
        <v>31</v>
      </c>
      <c r="T112" s="50">
        <f t="shared" si="25"/>
        <v>13702.55</v>
      </c>
      <c r="U112" s="51">
        <f t="shared" si="24"/>
        <v>13702551</v>
      </c>
      <c r="V112" s="51">
        <f>$I111*'ВВОД '!$B$14*L112/Q112</f>
        <v>13702.55130874316</v>
      </c>
      <c r="W112" s="31"/>
      <c r="X112" s="31"/>
      <c r="Y112" s="31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</row>
    <row r="113" spans="2:48" ht="19.5" customHeight="1">
      <c r="B113" s="33">
        <v>100</v>
      </c>
      <c r="C113" s="34" t="s">
        <v>59</v>
      </c>
      <c r="D113" s="35">
        <f t="shared" si="17"/>
        <v>6</v>
      </c>
      <c r="E113" s="36">
        <f t="shared" si="18"/>
        <v>2020</v>
      </c>
      <c r="F113" s="37">
        <f>IF(B113=MAX('ВВОД '!$B$10:$G$10),G113+H113,IF((I112+H113)&gt;F112,F112,G113+H113))</f>
        <v>23761</v>
      </c>
      <c r="G113" s="37">
        <f>IF(B113=MAX('ВВОД '!$B$10:$G$10),'Информационный расчет'!I112,IF((I112+H113)&gt;F112,F113-H113,I112))</f>
        <v>10582.91</v>
      </c>
      <c r="H113" s="44">
        <f>IF($I112*'ВВОД '!$B$14*L113/Q113&gt;=0,T113,0)</f>
        <v>13178.09</v>
      </c>
      <c r="I113" s="45">
        <f t="shared" si="19"/>
        <v>1597143.7299999988</v>
      </c>
      <c r="J113" s="46"/>
      <c r="K113" s="40">
        <f t="shared" si="20"/>
        <v>0</v>
      </c>
      <c r="L113" s="47">
        <f t="shared" si="21"/>
        <v>30</v>
      </c>
      <c r="M113" s="47">
        <f t="shared" si="13"/>
        <v>1</v>
      </c>
      <c r="N113" s="48">
        <f t="shared" si="14"/>
        <v>43983</v>
      </c>
      <c r="O113" s="48">
        <f t="shared" si="15"/>
        <v>43983</v>
      </c>
      <c r="P113" s="48">
        <f t="shared" si="16"/>
        <v>44013</v>
      </c>
      <c r="Q113" s="20">
        <f>VLOOKUP(E113,'ВВОД '!$L$3:$M$44,2)</f>
        <v>366</v>
      </c>
      <c r="R113" s="49">
        <f t="shared" si="22"/>
        <v>0</v>
      </c>
      <c r="S113" s="49">
        <f t="shared" si="23"/>
        <v>30</v>
      </c>
      <c r="T113" s="50">
        <f t="shared" si="25"/>
        <v>13178.09</v>
      </c>
      <c r="U113" s="51">
        <f t="shared" si="24"/>
        <v>13178087</v>
      </c>
      <c r="V113" s="51">
        <f>$I112*'ВВОД '!$B$14*L113/Q113</f>
        <v>13178.087213114744</v>
      </c>
      <c r="W113" s="31"/>
      <c r="X113" s="31"/>
      <c r="Y113" s="31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</row>
    <row r="114" spans="2:48" ht="19.5" customHeight="1">
      <c r="B114" s="33">
        <v>101</v>
      </c>
      <c r="C114" s="34" t="s">
        <v>59</v>
      </c>
      <c r="D114" s="35">
        <f t="shared" si="17"/>
        <v>7</v>
      </c>
      <c r="E114" s="36">
        <f t="shared" si="18"/>
        <v>2020</v>
      </c>
      <c r="F114" s="37">
        <f>IF(B114=MAX('ВВОД '!$B$10:$G$10),G114+H114,IF((I113+H114)&gt;F113,F113,G114+H114))</f>
        <v>23761</v>
      </c>
      <c r="G114" s="37">
        <f>IF(B114=MAX('ВВОД '!$B$10:$G$10),'Информационный расчет'!I113,IF((I113+H114)&gt;F113,F114-H114,I113))</f>
        <v>10233.28</v>
      </c>
      <c r="H114" s="44">
        <f>IF($I113*'ВВОД '!$B$14*L114/Q114&gt;=0,T114,0)</f>
        <v>13527.72</v>
      </c>
      <c r="I114" s="45">
        <f t="shared" si="19"/>
        <v>1586910.4499999988</v>
      </c>
      <c r="J114" s="46"/>
      <c r="K114" s="40">
        <f t="shared" si="20"/>
        <v>0</v>
      </c>
      <c r="L114" s="47">
        <f t="shared" si="21"/>
        <v>31</v>
      </c>
      <c r="M114" s="47">
        <f t="shared" si="13"/>
        <v>1</v>
      </c>
      <c r="N114" s="48">
        <f t="shared" si="14"/>
        <v>44013</v>
      </c>
      <c r="O114" s="48">
        <f t="shared" si="15"/>
        <v>44013</v>
      </c>
      <c r="P114" s="48">
        <f t="shared" si="16"/>
        <v>44044</v>
      </c>
      <c r="Q114" s="20">
        <f>VLOOKUP(E114,'ВВОД '!$L$3:$M$44,2)</f>
        <v>366</v>
      </c>
      <c r="R114" s="49">
        <f t="shared" si="22"/>
        <v>0</v>
      </c>
      <c r="S114" s="49">
        <f t="shared" si="23"/>
        <v>31</v>
      </c>
      <c r="T114" s="50">
        <f t="shared" si="25"/>
        <v>13527.72</v>
      </c>
      <c r="U114" s="51">
        <f t="shared" si="24"/>
        <v>13527720</v>
      </c>
      <c r="V114" s="51">
        <f>$I113*'ВВОД '!$B$14*L114/Q114</f>
        <v>13527.720117486331</v>
      </c>
      <c r="W114" s="31"/>
      <c r="X114" s="31"/>
      <c r="Y114" s="31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</row>
    <row r="115" spans="2:48" ht="19.5" customHeight="1">
      <c r="B115" s="33">
        <v>102</v>
      </c>
      <c r="C115" s="34" t="s">
        <v>59</v>
      </c>
      <c r="D115" s="35">
        <f t="shared" si="17"/>
        <v>8</v>
      </c>
      <c r="E115" s="36">
        <f t="shared" si="18"/>
        <v>2020</v>
      </c>
      <c r="F115" s="37">
        <f>IF(B115=MAX('ВВОД '!$B$10:$G$10),G115+H115,IF((I114+H115)&gt;F114,F114,G115+H115))</f>
        <v>23761</v>
      </c>
      <c r="G115" s="37">
        <f>IF(B115=MAX('ВВОД '!$B$10:$G$10),'Информационный расчет'!I114,IF((I114+H115)&gt;F114,F115-H115,I114))</f>
        <v>10319.96</v>
      </c>
      <c r="H115" s="44">
        <f>IF($I114*'ВВОД '!$B$14*L115/Q115&gt;=0,T115,0)</f>
        <v>13441.04</v>
      </c>
      <c r="I115" s="45">
        <f t="shared" si="19"/>
        <v>1576590.4899999988</v>
      </c>
      <c r="J115" s="46"/>
      <c r="K115" s="40">
        <f t="shared" si="20"/>
        <v>0</v>
      </c>
      <c r="L115" s="47">
        <f t="shared" si="21"/>
        <v>31</v>
      </c>
      <c r="M115" s="47">
        <f t="shared" si="13"/>
        <v>1</v>
      </c>
      <c r="N115" s="48">
        <f t="shared" si="14"/>
        <v>44044</v>
      </c>
      <c r="O115" s="48">
        <f t="shared" si="15"/>
        <v>44044</v>
      </c>
      <c r="P115" s="48">
        <f t="shared" si="16"/>
        <v>44075</v>
      </c>
      <c r="Q115" s="20">
        <f>VLOOKUP(E115,'ВВОД '!$L$3:$M$44,2)</f>
        <v>366</v>
      </c>
      <c r="R115" s="49">
        <f t="shared" si="22"/>
        <v>0</v>
      </c>
      <c r="S115" s="49">
        <f t="shared" si="23"/>
        <v>31</v>
      </c>
      <c r="T115" s="50">
        <f t="shared" si="25"/>
        <v>13441.04</v>
      </c>
      <c r="U115" s="51">
        <f t="shared" si="24"/>
        <v>13441044</v>
      </c>
      <c r="V115" s="51">
        <f>$I114*'ВВОД '!$B$14*L115/Q115</f>
        <v>13441.044795081958</v>
      </c>
      <c r="W115" s="31"/>
      <c r="X115" s="31"/>
      <c r="Y115" s="31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</row>
    <row r="116" spans="2:48" ht="19.5" customHeight="1">
      <c r="B116" s="33">
        <v>103</v>
      </c>
      <c r="C116" s="34" t="s">
        <v>59</v>
      </c>
      <c r="D116" s="35">
        <f t="shared" si="17"/>
        <v>9</v>
      </c>
      <c r="E116" s="36">
        <f t="shared" si="18"/>
        <v>2020</v>
      </c>
      <c r="F116" s="37">
        <f>IF(B116=MAX('ВВОД '!$B$10:$G$10),G116+H116,IF((I115+H116)&gt;F115,F115,G116+H116))</f>
        <v>23761</v>
      </c>
      <c r="G116" s="37">
        <f>IF(B116=MAX('ВВОД '!$B$10:$G$10),'Информационный расчет'!I115,IF((I115+H116)&gt;F115,F116-H116,I115))</f>
        <v>10838.13</v>
      </c>
      <c r="H116" s="44">
        <f>IF($I115*'ВВОД '!$B$14*L116/Q116&gt;=0,T116,0)</f>
        <v>12922.87</v>
      </c>
      <c r="I116" s="45">
        <f t="shared" si="19"/>
        <v>1565752.359999999</v>
      </c>
      <c r="J116" s="46"/>
      <c r="K116" s="40">
        <f t="shared" si="20"/>
        <v>0</v>
      </c>
      <c r="L116" s="47">
        <f t="shared" si="21"/>
        <v>30</v>
      </c>
      <c r="M116" s="47">
        <f t="shared" si="13"/>
        <v>1</v>
      </c>
      <c r="N116" s="48">
        <f t="shared" si="14"/>
        <v>44075</v>
      </c>
      <c r="O116" s="48">
        <f t="shared" si="15"/>
        <v>44075</v>
      </c>
      <c r="P116" s="48">
        <f t="shared" si="16"/>
        <v>44105</v>
      </c>
      <c r="Q116" s="20">
        <f>VLOOKUP(E116,'ВВОД '!$L$3:$M$44,2)</f>
        <v>366</v>
      </c>
      <c r="R116" s="49">
        <f t="shared" si="22"/>
        <v>0</v>
      </c>
      <c r="S116" s="49">
        <f t="shared" si="23"/>
        <v>30</v>
      </c>
      <c r="T116" s="50">
        <f t="shared" si="25"/>
        <v>12922.87</v>
      </c>
      <c r="U116" s="51">
        <f t="shared" si="24"/>
        <v>12922872</v>
      </c>
      <c r="V116" s="51">
        <f>$I115*'ВВОД '!$B$14*L116/Q116</f>
        <v>12922.872868852452</v>
      </c>
      <c r="W116" s="31"/>
      <c r="X116" s="31"/>
      <c r="Y116" s="31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</row>
    <row r="117" spans="2:48" ht="19.5" customHeight="1">
      <c r="B117" s="33">
        <v>104</v>
      </c>
      <c r="C117" s="34" t="s">
        <v>59</v>
      </c>
      <c r="D117" s="35">
        <f t="shared" si="17"/>
        <v>10</v>
      </c>
      <c r="E117" s="36">
        <f t="shared" si="18"/>
        <v>2020</v>
      </c>
      <c r="F117" s="37">
        <f>IF(B117=MAX('ВВОД '!$B$10:$G$10),G117+H117,IF((I116+H117)&gt;F116,F116,G117+H117))</f>
        <v>23761</v>
      </c>
      <c r="G117" s="37">
        <f>IF(B117=MAX('ВВОД '!$B$10:$G$10),'Информационный расчет'!I116,IF((I116+H117)&gt;F116,F117-H117,I116))</f>
        <v>10499.16</v>
      </c>
      <c r="H117" s="44">
        <f>IF($I116*'ВВОД '!$B$14*L117/Q117&gt;=0,T117,0)</f>
        <v>13261.84</v>
      </c>
      <c r="I117" s="45">
        <f t="shared" si="19"/>
        <v>1555253.199999999</v>
      </c>
      <c r="J117" s="46"/>
      <c r="K117" s="40">
        <f t="shared" si="20"/>
        <v>0</v>
      </c>
      <c r="L117" s="47">
        <f t="shared" si="21"/>
        <v>31</v>
      </c>
      <c r="M117" s="47">
        <f t="shared" si="13"/>
        <v>1</v>
      </c>
      <c r="N117" s="48">
        <f t="shared" si="14"/>
        <v>44105</v>
      </c>
      <c r="O117" s="48">
        <f t="shared" si="15"/>
        <v>44105</v>
      </c>
      <c r="P117" s="48">
        <f t="shared" si="16"/>
        <v>44136</v>
      </c>
      <c r="Q117" s="20">
        <f>VLOOKUP(E117,'ВВОД '!$L$3:$M$44,2)</f>
        <v>366</v>
      </c>
      <c r="R117" s="49">
        <f t="shared" si="22"/>
        <v>0</v>
      </c>
      <c r="S117" s="49">
        <f t="shared" si="23"/>
        <v>31</v>
      </c>
      <c r="T117" s="50">
        <f t="shared" si="25"/>
        <v>13261.84</v>
      </c>
      <c r="U117" s="51">
        <f t="shared" si="24"/>
        <v>13261836</v>
      </c>
      <c r="V117" s="51">
        <f>$I116*'ВВОД '!$B$14*L117/Q117</f>
        <v>13261.83692896174</v>
      </c>
      <c r="W117" s="31"/>
      <c r="X117" s="31"/>
      <c r="Y117" s="31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</row>
    <row r="118" spans="2:48" ht="19.5" customHeight="1">
      <c r="B118" s="33">
        <v>105</v>
      </c>
      <c r="C118" s="34" t="s">
        <v>59</v>
      </c>
      <c r="D118" s="35">
        <f t="shared" si="17"/>
        <v>11</v>
      </c>
      <c r="E118" s="36">
        <f t="shared" si="18"/>
        <v>2020</v>
      </c>
      <c r="F118" s="37">
        <f>IF(B118=MAX('ВВОД '!$B$10:$G$10),G118+H118,IF((I117+H118)&gt;F117,F117,G118+H118))</f>
        <v>23761</v>
      </c>
      <c r="G118" s="37">
        <f>IF(B118=MAX('ВВОД '!$B$10:$G$10),'Информационный расчет'!I117,IF((I117+H118)&gt;F117,F118-H118,I117))</f>
        <v>11013.02</v>
      </c>
      <c r="H118" s="44">
        <f>IF($I117*'ВВОД '!$B$14*L118/Q118&gt;=0,T118,0)</f>
        <v>12747.98</v>
      </c>
      <c r="I118" s="45">
        <f t="shared" si="19"/>
        <v>1544240.179999999</v>
      </c>
      <c r="J118" s="46"/>
      <c r="K118" s="40">
        <f t="shared" si="20"/>
        <v>0</v>
      </c>
      <c r="L118" s="47">
        <f t="shared" si="21"/>
        <v>30</v>
      </c>
      <c r="M118" s="47">
        <f t="shared" si="13"/>
        <v>1</v>
      </c>
      <c r="N118" s="48">
        <f t="shared" si="14"/>
        <v>44136</v>
      </c>
      <c r="O118" s="48">
        <f t="shared" si="15"/>
        <v>44136</v>
      </c>
      <c r="P118" s="48">
        <f t="shared" si="16"/>
        <v>44166</v>
      </c>
      <c r="Q118" s="20">
        <f>VLOOKUP(E118,'ВВОД '!$L$3:$M$44,2)</f>
        <v>366</v>
      </c>
      <c r="R118" s="49">
        <f t="shared" si="22"/>
        <v>0</v>
      </c>
      <c r="S118" s="49">
        <f t="shared" si="23"/>
        <v>30</v>
      </c>
      <c r="T118" s="50">
        <f t="shared" si="25"/>
        <v>12747.98</v>
      </c>
      <c r="U118" s="51">
        <f t="shared" si="24"/>
        <v>12747977</v>
      </c>
      <c r="V118" s="51">
        <f>$I117*'ВВОД '!$B$14*L118/Q118</f>
        <v>12747.977049180321</v>
      </c>
      <c r="W118" s="31"/>
      <c r="X118" s="31"/>
      <c r="Y118" s="31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</row>
    <row r="119" spans="2:48" ht="19.5" customHeight="1">
      <c r="B119" s="33">
        <v>106</v>
      </c>
      <c r="C119" s="34" t="s">
        <v>59</v>
      </c>
      <c r="D119" s="35">
        <f t="shared" si="17"/>
        <v>12</v>
      </c>
      <c r="E119" s="36">
        <f t="shared" si="18"/>
        <v>2020</v>
      </c>
      <c r="F119" s="37">
        <f>IF(B119=MAX('ВВОД '!$B$10:$G$10),G119+H119,IF((I118+H119)&gt;F118,F118,G119+H119))</f>
        <v>23761</v>
      </c>
      <c r="G119" s="37">
        <f>IF(B119=MAX('ВВОД '!$B$10:$G$10),'Информационный расчет'!I118,IF((I118+H119)&gt;F118,F119-H119,I118))</f>
        <v>10681.37</v>
      </c>
      <c r="H119" s="44">
        <f>IF($I118*'ВВОД '!$B$14*L119/Q119&gt;=0,T119,0)</f>
        <v>13079.63</v>
      </c>
      <c r="I119" s="45">
        <f t="shared" si="19"/>
        <v>1533558.809999999</v>
      </c>
      <c r="J119" s="46"/>
      <c r="K119" s="40">
        <f t="shared" si="20"/>
        <v>0</v>
      </c>
      <c r="L119" s="47">
        <f t="shared" si="21"/>
        <v>31</v>
      </c>
      <c r="M119" s="47">
        <f t="shared" si="13"/>
        <v>1</v>
      </c>
      <c r="N119" s="48">
        <f t="shared" si="14"/>
        <v>44166</v>
      </c>
      <c r="O119" s="48">
        <f t="shared" si="15"/>
        <v>44166</v>
      </c>
      <c r="P119" s="48">
        <f t="shared" si="16"/>
        <v>44197</v>
      </c>
      <c r="Q119" s="20">
        <f>VLOOKUP(E119,'ВВОД '!$L$3:$M$44,2)</f>
        <v>366</v>
      </c>
      <c r="R119" s="49">
        <f t="shared" si="22"/>
        <v>0</v>
      </c>
      <c r="S119" s="49">
        <f t="shared" si="23"/>
        <v>31</v>
      </c>
      <c r="T119" s="50">
        <f t="shared" si="25"/>
        <v>13079.63</v>
      </c>
      <c r="U119" s="51">
        <f t="shared" si="24"/>
        <v>13079629</v>
      </c>
      <c r="V119" s="51">
        <f>$I118*'ВВОД '!$B$14*L119/Q119</f>
        <v>13079.629939890701</v>
      </c>
      <c r="W119" s="31"/>
      <c r="X119" s="31"/>
      <c r="Y119" s="31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</row>
    <row r="120" spans="2:48" ht="19.5" customHeight="1">
      <c r="B120" s="33">
        <v>107</v>
      </c>
      <c r="C120" s="34" t="s">
        <v>59</v>
      </c>
      <c r="D120" s="35">
        <f t="shared" si="17"/>
        <v>1</v>
      </c>
      <c r="E120" s="36">
        <f t="shared" si="18"/>
        <v>2021</v>
      </c>
      <c r="F120" s="37">
        <f>IF(B120=MAX('ВВОД '!$B$10:$G$10),G120+H120,IF((I119+H120)&gt;F119,F119,G120+H120))</f>
        <v>23761</v>
      </c>
      <c r="G120" s="37">
        <f>IF(B120=MAX('ВВОД '!$B$10:$G$10),'Информационный расчет'!I119,IF((I119+H120)&gt;F119,F120-H120,I119))</f>
        <v>10736.25</v>
      </c>
      <c r="H120" s="44">
        <f>IF($I119*'ВВОД '!$B$14*L120/Q120&gt;=0,T120,0)</f>
        <v>13024.75</v>
      </c>
      <c r="I120" s="45">
        <f t="shared" si="19"/>
        <v>1522822.559999999</v>
      </c>
      <c r="J120" s="46"/>
      <c r="K120" s="40">
        <f t="shared" si="20"/>
        <v>0</v>
      </c>
      <c r="L120" s="47">
        <f t="shared" si="21"/>
        <v>31</v>
      </c>
      <c r="M120" s="47">
        <f t="shared" si="13"/>
        <v>1</v>
      </c>
      <c r="N120" s="48">
        <f t="shared" si="14"/>
        <v>44197</v>
      </c>
      <c r="O120" s="48">
        <f t="shared" si="15"/>
        <v>44197</v>
      </c>
      <c r="P120" s="48">
        <f t="shared" si="16"/>
        <v>44228</v>
      </c>
      <c r="Q120" s="20">
        <f>VLOOKUP(E120,'ВВОД '!$L$3:$M$44,2)</f>
        <v>365</v>
      </c>
      <c r="R120" s="49">
        <f t="shared" si="22"/>
        <v>0</v>
      </c>
      <c r="S120" s="49">
        <f t="shared" si="23"/>
        <v>31</v>
      </c>
      <c r="T120" s="50">
        <f t="shared" si="25"/>
        <v>13024.75</v>
      </c>
      <c r="U120" s="51">
        <f t="shared" si="24"/>
        <v>13024746</v>
      </c>
      <c r="V120" s="51">
        <f>$I119*'ВВОД '!$B$14*L120/Q120</f>
        <v>13024.746057534237</v>
      </c>
      <c r="W120" s="31"/>
      <c r="X120" s="31"/>
      <c r="Y120" s="31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</row>
    <row r="121" spans="2:48" ht="19.5" customHeight="1">
      <c r="B121" s="33">
        <v>108</v>
      </c>
      <c r="C121" s="34" t="s">
        <v>59</v>
      </c>
      <c r="D121" s="35">
        <f t="shared" si="17"/>
        <v>2</v>
      </c>
      <c r="E121" s="36">
        <f t="shared" si="18"/>
        <v>2021</v>
      </c>
      <c r="F121" s="37">
        <f>IF(B121=MAX('ВВОД '!$B$10:$G$10),G121+H121,IF((I120+H121)&gt;F120,F120,G121+H121))</f>
        <v>23761</v>
      </c>
      <c r="G121" s="37">
        <f>IF(B121=MAX('ВВОД '!$B$10:$G$10),'Информационный расчет'!I120,IF((I120+H121)&gt;F120,F121-H121,I120))</f>
        <v>12079.07</v>
      </c>
      <c r="H121" s="44">
        <f>IF($I120*'ВВОД '!$B$14*L121/Q121&gt;=0,T121,0)</f>
        <v>11681.93</v>
      </c>
      <c r="I121" s="45">
        <f t="shared" si="19"/>
        <v>1510743.4899999988</v>
      </c>
      <c r="J121" s="46"/>
      <c r="K121" s="40">
        <f t="shared" si="20"/>
        <v>0</v>
      </c>
      <c r="L121" s="47">
        <f t="shared" si="21"/>
        <v>28</v>
      </c>
      <c r="M121" s="47">
        <f t="shared" si="13"/>
        <v>1</v>
      </c>
      <c r="N121" s="48">
        <f t="shared" si="14"/>
        <v>44228</v>
      </c>
      <c r="O121" s="48">
        <f t="shared" si="15"/>
        <v>44228</v>
      </c>
      <c r="P121" s="48">
        <f t="shared" si="16"/>
        <v>44256</v>
      </c>
      <c r="Q121" s="20">
        <f>VLOOKUP(E121,'ВВОД '!$L$3:$M$44,2)</f>
        <v>365</v>
      </c>
      <c r="R121" s="49">
        <f t="shared" si="22"/>
        <v>0</v>
      </c>
      <c r="S121" s="49">
        <f t="shared" si="23"/>
        <v>28</v>
      </c>
      <c r="T121" s="50">
        <f t="shared" si="25"/>
        <v>11681.93</v>
      </c>
      <c r="U121" s="51">
        <f t="shared" si="24"/>
        <v>11681926</v>
      </c>
      <c r="V121" s="51">
        <f>$I120*'ВВОД '!$B$14*L121/Q121</f>
        <v>11681.926487671226</v>
      </c>
      <c r="W121" s="31"/>
      <c r="X121" s="31"/>
      <c r="Y121" s="31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</row>
    <row r="122" spans="2:48" ht="19.5" customHeight="1">
      <c r="B122" s="33">
        <v>109</v>
      </c>
      <c r="C122" s="34" t="s">
        <v>59</v>
      </c>
      <c r="D122" s="35">
        <f t="shared" si="17"/>
        <v>3</v>
      </c>
      <c r="E122" s="36">
        <f t="shared" si="18"/>
        <v>2021</v>
      </c>
      <c r="F122" s="37">
        <f>IF(B122=MAX('ВВОД '!$B$10:$G$10),G122+H122,IF((I121+H122)&gt;F121,F121,G122+H122))</f>
        <v>23761</v>
      </c>
      <c r="G122" s="37">
        <f>IF(B122=MAX('ВВОД '!$B$10:$G$10),'Информационный расчет'!I121,IF((I121+H122)&gt;F121,F122-H122,I121))</f>
        <v>10930.03</v>
      </c>
      <c r="H122" s="44">
        <f>IF($I121*'ВВОД '!$B$14*L122/Q122&gt;=0,T122,0)</f>
        <v>12830.97</v>
      </c>
      <c r="I122" s="45">
        <f t="shared" si="19"/>
        <v>1499813.4599999988</v>
      </c>
      <c r="J122" s="46"/>
      <c r="K122" s="40">
        <f t="shared" si="20"/>
        <v>0</v>
      </c>
      <c r="L122" s="47">
        <f t="shared" si="21"/>
        <v>31</v>
      </c>
      <c r="M122" s="47">
        <f t="shared" si="13"/>
        <v>1</v>
      </c>
      <c r="N122" s="48">
        <f t="shared" si="14"/>
        <v>44256</v>
      </c>
      <c r="O122" s="48">
        <f t="shared" si="15"/>
        <v>44256</v>
      </c>
      <c r="P122" s="48">
        <f t="shared" si="16"/>
        <v>44287</v>
      </c>
      <c r="Q122" s="20">
        <f>VLOOKUP(E122,'ВВОД '!$L$3:$M$44,2)</f>
        <v>365</v>
      </c>
      <c r="R122" s="49">
        <f t="shared" si="22"/>
        <v>0</v>
      </c>
      <c r="S122" s="49">
        <f t="shared" si="23"/>
        <v>31</v>
      </c>
      <c r="T122" s="50">
        <f t="shared" si="25"/>
        <v>12830.97</v>
      </c>
      <c r="U122" s="51">
        <f t="shared" si="24"/>
        <v>12830972</v>
      </c>
      <c r="V122" s="51">
        <f>$I121*'ВВОД '!$B$14*L122/Q122</f>
        <v>12830.972106849307</v>
      </c>
      <c r="W122" s="31"/>
      <c r="X122" s="31"/>
      <c r="Y122" s="31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</row>
    <row r="123" spans="2:48" ht="19.5" customHeight="1">
      <c r="B123" s="33">
        <v>110</v>
      </c>
      <c r="C123" s="34" t="s">
        <v>59</v>
      </c>
      <c r="D123" s="35">
        <f t="shared" si="17"/>
        <v>4</v>
      </c>
      <c r="E123" s="36">
        <f t="shared" si="18"/>
        <v>2021</v>
      </c>
      <c r="F123" s="37">
        <f>IF(B123=MAX('ВВОД '!$B$10:$G$10),G123+H123,IF((I122+H123)&gt;F122,F122,G123+H123))</f>
        <v>23761</v>
      </c>
      <c r="G123" s="37">
        <f>IF(B123=MAX('ВВОД '!$B$10:$G$10),'Информационный расчет'!I122,IF((I122+H123)&gt;F122,F123-H123,I122))</f>
        <v>11433.77</v>
      </c>
      <c r="H123" s="44">
        <f>IF($I122*'ВВОД '!$B$14*L123/Q123&gt;=0,T123,0)</f>
        <v>12327.23</v>
      </c>
      <c r="I123" s="45">
        <f t="shared" si="19"/>
        <v>1488379.6899999988</v>
      </c>
      <c r="J123" s="46"/>
      <c r="K123" s="40">
        <f t="shared" si="20"/>
        <v>0</v>
      </c>
      <c r="L123" s="47">
        <f t="shared" si="21"/>
        <v>30</v>
      </c>
      <c r="M123" s="47">
        <f t="shared" si="13"/>
        <v>1</v>
      </c>
      <c r="N123" s="48">
        <f t="shared" si="14"/>
        <v>44287</v>
      </c>
      <c r="O123" s="48">
        <f t="shared" si="15"/>
        <v>44287</v>
      </c>
      <c r="P123" s="48">
        <f t="shared" si="16"/>
        <v>44317</v>
      </c>
      <c r="Q123" s="20">
        <f>VLOOKUP(E123,'ВВОД '!$L$3:$M$44,2)</f>
        <v>365</v>
      </c>
      <c r="R123" s="49">
        <f t="shared" si="22"/>
        <v>0</v>
      </c>
      <c r="S123" s="49">
        <f t="shared" si="23"/>
        <v>30</v>
      </c>
      <c r="T123" s="50">
        <f t="shared" si="25"/>
        <v>12327.23</v>
      </c>
      <c r="U123" s="51">
        <f t="shared" si="24"/>
        <v>12327233</v>
      </c>
      <c r="V123" s="51">
        <f>$I122*'ВВОД '!$B$14*L123/Q123</f>
        <v>12327.23391780821</v>
      </c>
      <c r="W123" s="31"/>
      <c r="X123" s="31"/>
      <c r="Y123" s="31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</row>
    <row r="124" spans="2:48" ht="19.5" customHeight="1">
      <c r="B124" s="33">
        <v>111</v>
      </c>
      <c r="C124" s="34" t="s">
        <v>59</v>
      </c>
      <c r="D124" s="35">
        <f t="shared" si="17"/>
        <v>5</v>
      </c>
      <c r="E124" s="36">
        <f t="shared" si="18"/>
        <v>2021</v>
      </c>
      <c r="F124" s="37">
        <f>IF(B124=MAX('ВВОД '!$B$10:$G$10),G124+H124,IF((I123+H124)&gt;F123,F123,G124+H124))</f>
        <v>23761</v>
      </c>
      <c r="G124" s="37">
        <f>IF(B124=MAX('ВВОД '!$B$10:$G$10),'Информационный расчет'!I123,IF((I123+H124)&gt;F123,F124-H124,I123))</f>
        <v>11119.97</v>
      </c>
      <c r="H124" s="44">
        <f>IF($I123*'ВВОД '!$B$14*L124/Q124&gt;=0,T124,0)</f>
        <v>12641.03</v>
      </c>
      <c r="I124" s="45">
        <f t="shared" si="19"/>
        <v>1477259.7199999988</v>
      </c>
      <c r="J124" s="46"/>
      <c r="K124" s="40">
        <f t="shared" si="20"/>
        <v>0</v>
      </c>
      <c r="L124" s="47">
        <f t="shared" si="21"/>
        <v>31</v>
      </c>
      <c r="M124" s="47">
        <f t="shared" si="13"/>
        <v>1</v>
      </c>
      <c r="N124" s="48">
        <f t="shared" si="14"/>
        <v>44317</v>
      </c>
      <c r="O124" s="48">
        <f t="shared" si="15"/>
        <v>44317</v>
      </c>
      <c r="P124" s="48">
        <f t="shared" si="16"/>
        <v>44348</v>
      </c>
      <c r="Q124" s="20">
        <f>VLOOKUP(E124,'ВВОД '!$L$3:$M$44,2)</f>
        <v>365</v>
      </c>
      <c r="R124" s="49">
        <f t="shared" si="22"/>
        <v>0</v>
      </c>
      <c r="S124" s="49">
        <f t="shared" si="23"/>
        <v>31</v>
      </c>
      <c r="T124" s="50">
        <f t="shared" si="25"/>
        <v>12641.03</v>
      </c>
      <c r="U124" s="51">
        <f t="shared" si="24"/>
        <v>12641032</v>
      </c>
      <c r="V124" s="51">
        <f>$I123*'ВВОД '!$B$14*L124/Q124</f>
        <v>12641.032983561636</v>
      </c>
      <c r="W124" s="31"/>
      <c r="X124" s="31"/>
      <c r="Y124" s="31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</row>
    <row r="125" spans="2:48" ht="19.5" customHeight="1">
      <c r="B125" s="33">
        <v>112</v>
      </c>
      <c r="C125" s="34" t="s">
        <v>59</v>
      </c>
      <c r="D125" s="35">
        <f t="shared" si="17"/>
        <v>6</v>
      </c>
      <c r="E125" s="36">
        <f t="shared" si="18"/>
        <v>2021</v>
      </c>
      <c r="F125" s="37">
        <f>IF(B125=MAX('ВВОД '!$B$10:$G$10),G125+H125,IF((I124+H125)&gt;F124,F124,G125+H125))</f>
        <v>23761</v>
      </c>
      <c r="G125" s="37">
        <f>IF(B125=MAX('ВВОД '!$B$10:$G$10),'Информационный расчет'!I124,IF((I124+H125)&gt;F124,F125-H125,I124))</f>
        <v>11619.14</v>
      </c>
      <c r="H125" s="44">
        <f>IF($I124*'ВВОД '!$B$14*L125/Q125&gt;=0,T125,0)</f>
        <v>12141.86</v>
      </c>
      <c r="I125" s="45">
        <f t="shared" si="19"/>
        <v>1465640.579999999</v>
      </c>
      <c r="J125" s="46"/>
      <c r="K125" s="40">
        <f t="shared" si="20"/>
        <v>0</v>
      </c>
      <c r="L125" s="47">
        <f t="shared" si="21"/>
        <v>30</v>
      </c>
      <c r="M125" s="47">
        <f t="shared" si="13"/>
        <v>1</v>
      </c>
      <c r="N125" s="48">
        <f t="shared" si="14"/>
        <v>44348</v>
      </c>
      <c r="O125" s="48">
        <f t="shared" si="15"/>
        <v>44348</v>
      </c>
      <c r="P125" s="48">
        <f t="shared" si="16"/>
        <v>44378</v>
      </c>
      <c r="Q125" s="20">
        <f>VLOOKUP(E125,'ВВОД '!$L$3:$M$44,2)</f>
        <v>365</v>
      </c>
      <c r="R125" s="49">
        <f t="shared" si="22"/>
        <v>0</v>
      </c>
      <c r="S125" s="49">
        <f t="shared" si="23"/>
        <v>30</v>
      </c>
      <c r="T125" s="50">
        <f t="shared" si="25"/>
        <v>12141.86</v>
      </c>
      <c r="U125" s="51">
        <f t="shared" si="24"/>
        <v>12141860</v>
      </c>
      <c r="V125" s="51">
        <f>$I124*'ВВОД '!$B$14*L125/Q125</f>
        <v>12141.860712328757</v>
      </c>
      <c r="W125" s="31"/>
      <c r="X125" s="31"/>
      <c r="Y125" s="31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</row>
    <row r="126" spans="2:48" ht="18.75" customHeight="1">
      <c r="B126" s="33">
        <v>113</v>
      </c>
      <c r="C126" s="34" t="s">
        <v>59</v>
      </c>
      <c r="D126" s="35">
        <f t="shared" si="17"/>
        <v>7</v>
      </c>
      <c r="E126" s="36">
        <f t="shared" si="18"/>
        <v>2021</v>
      </c>
      <c r="F126" s="37">
        <f>IF(B126=MAX('ВВОД '!$B$10:$G$10),G126+H126,IF((I125+H126)&gt;F125,F125,G126+H126))</f>
        <v>23761</v>
      </c>
      <c r="G126" s="37">
        <f>IF(B126=MAX('ВВОД '!$B$10:$G$10),'Информационный расчет'!I125,IF((I125+H126)&gt;F125,F126-H126,I125))</f>
        <v>11313.09</v>
      </c>
      <c r="H126" s="44">
        <f>IF($I125*'ВВОД '!$B$14*L126/Q126&gt;=0,T126,0)</f>
        <v>12447.91</v>
      </c>
      <c r="I126" s="45">
        <f t="shared" si="19"/>
        <v>1454327.4899999988</v>
      </c>
      <c r="J126" s="46"/>
      <c r="K126" s="40">
        <f t="shared" si="20"/>
        <v>0</v>
      </c>
      <c r="L126" s="47">
        <f t="shared" si="21"/>
        <v>31</v>
      </c>
      <c r="M126" s="47">
        <f t="shared" si="13"/>
        <v>1</v>
      </c>
      <c r="N126" s="48">
        <f t="shared" si="14"/>
        <v>44378</v>
      </c>
      <c r="O126" s="48">
        <f t="shared" si="15"/>
        <v>44378</v>
      </c>
      <c r="P126" s="48">
        <f t="shared" si="16"/>
        <v>44409</v>
      </c>
      <c r="Q126" s="20">
        <f>VLOOKUP(E126,'ВВОД '!$L$3:$M$44,2)</f>
        <v>365</v>
      </c>
      <c r="R126" s="49">
        <f t="shared" si="22"/>
        <v>0</v>
      </c>
      <c r="S126" s="49">
        <f t="shared" si="23"/>
        <v>31</v>
      </c>
      <c r="T126" s="50">
        <f t="shared" si="25"/>
        <v>12447.91</v>
      </c>
      <c r="U126" s="51">
        <f t="shared" si="24"/>
        <v>12447906</v>
      </c>
      <c r="V126" s="51">
        <f>$I125*'ВВОД '!$B$14*L126/Q126</f>
        <v>12447.906295890401</v>
      </c>
      <c r="W126" s="31"/>
      <c r="X126" s="31"/>
      <c r="Y126" s="31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</row>
    <row r="127" spans="2:48" ht="19.5" customHeight="1">
      <c r="B127" s="33">
        <v>114</v>
      </c>
      <c r="C127" s="34" t="s">
        <v>59</v>
      </c>
      <c r="D127" s="35">
        <f t="shared" si="17"/>
        <v>8</v>
      </c>
      <c r="E127" s="36">
        <f t="shared" si="18"/>
        <v>2021</v>
      </c>
      <c r="F127" s="37">
        <f>IF(B127=MAX('ВВОД '!$B$10:$G$10),G127+H127,IF((I126+H127)&gt;F126,F126,G127+H127))</f>
        <v>23761</v>
      </c>
      <c r="G127" s="37">
        <f>IF(B127=MAX('ВВОД '!$B$10:$G$10),'Информационный расчет'!I126,IF((I126+H127)&gt;F126,F127-H127,I126))</f>
        <v>11409.18</v>
      </c>
      <c r="H127" s="44">
        <f>IF($I126*'ВВОД '!$B$14*L127/Q127&gt;=0,T127,0)</f>
        <v>12351.82</v>
      </c>
      <c r="I127" s="45">
        <f t="shared" si="19"/>
        <v>1442918.309999999</v>
      </c>
      <c r="J127" s="46"/>
      <c r="K127" s="40">
        <f t="shared" si="20"/>
        <v>0</v>
      </c>
      <c r="L127" s="47">
        <f t="shared" si="21"/>
        <v>31</v>
      </c>
      <c r="M127" s="47">
        <f t="shared" si="13"/>
        <v>1</v>
      </c>
      <c r="N127" s="48">
        <f t="shared" si="14"/>
        <v>44409</v>
      </c>
      <c r="O127" s="48">
        <f t="shared" si="15"/>
        <v>44409</v>
      </c>
      <c r="P127" s="48">
        <f t="shared" si="16"/>
        <v>44440</v>
      </c>
      <c r="Q127" s="20">
        <f>VLOOKUP(E127,'ВВОД '!$L$3:$M$44,2)</f>
        <v>365</v>
      </c>
      <c r="R127" s="49">
        <f t="shared" si="22"/>
        <v>0</v>
      </c>
      <c r="S127" s="49">
        <f t="shared" si="23"/>
        <v>31</v>
      </c>
      <c r="T127" s="50">
        <f t="shared" si="25"/>
        <v>12351.82</v>
      </c>
      <c r="U127" s="51">
        <f t="shared" si="24"/>
        <v>12351822</v>
      </c>
      <c r="V127" s="51">
        <f>$I126*'ВВОД '!$B$14*L127/Q127</f>
        <v>12351.82251780821</v>
      </c>
      <c r="W127" s="31"/>
      <c r="X127" s="31"/>
      <c r="Y127" s="31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</row>
    <row r="128" spans="2:48" ht="19.5" customHeight="1">
      <c r="B128" s="33">
        <v>115</v>
      </c>
      <c r="C128" s="34" t="s">
        <v>59</v>
      </c>
      <c r="D128" s="35">
        <f t="shared" si="17"/>
        <v>9</v>
      </c>
      <c r="E128" s="36">
        <f t="shared" si="18"/>
        <v>2021</v>
      </c>
      <c r="F128" s="37">
        <f>IF(B128=MAX('ВВОД '!$B$10:$G$10),G128+H128,IF((I127+H128)&gt;F127,F127,G128+H128))</f>
        <v>23761</v>
      </c>
      <c r="G128" s="37">
        <f>IF(B128=MAX('ВВОД '!$B$10:$G$10),'Информационный расчет'!I127,IF((I127+H128)&gt;F127,F128-H128,I127))</f>
        <v>11901.4</v>
      </c>
      <c r="H128" s="44">
        <f>IF($I127*'ВВОД '!$B$14*L128/Q128&gt;=0,T128,0)</f>
        <v>11859.6</v>
      </c>
      <c r="I128" s="45">
        <f t="shared" si="19"/>
        <v>1431016.909999999</v>
      </c>
      <c r="J128" s="46"/>
      <c r="K128" s="40">
        <f t="shared" si="20"/>
        <v>0</v>
      </c>
      <c r="L128" s="47">
        <f t="shared" si="21"/>
        <v>30</v>
      </c>
      <c r="M128" s="47">
        <f t="shared" si="13"/>
        <v>1</v>
      </c>
      <c r="N128" s="48">
        <f t="shared" si="14"/>
        <v>44440</v>
      </c>
      <c r="O128" s="48">
        <f t="shared" si="15"/>
        <v>44440</v>
      </c>
      <c r="P128" s="48">
        <f t="shared" si="16"/>
        <v>44470</v>
      </c>
      <c r="Q128" s="20">
        <f>VLOOKUP(E128,'ВВОД '!$L$3:$M$44,2)</f>
        <v>365</v>
      </c>
      <c r="R128" s="49">
        <f t="shared" si="22"/>
        <v>0</v>
      </c>
      <c r="S128" s="49">
        <f t="shared" si="23"/>
        <v>30</v>
      </c>
      <c r="T128" s="50">
        <f t="shared" si="25"/>
        <v>11859.6</v>
      </c>
      <c r="U128" s="51">
        <f t="shared" si="24"/>
        <v>11859602</v>
      </c>
      <c r="V128" s="51">
        <f>$I127*'ВВОД '!$B$14*L128/Q128</f>
        <v>11859.602547945196</v>
      </c>
      <c r="W128" s="31"/>
      <c r="X128" s="31"/>
      <c r="Y128" s="31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</row>
    <row r="129" spans="2:48" ht="19.5" customHeight="1">
      <c r="B129" s="33">
        <v>116</v>
      </c>
      <c r="C129" s="34" t="s">
        <v>59</v>
      </c>
      <c r="D129" s="35">
        <f t="shared" si="17"/>
        <v>10</v>
      </c>
      <c r="E129" s="36">
        <f t="shared" si="18"/>
        <v>2021</v>
      </c>
      <c r="F129" s="37">
        <f>IF(B129=MAX('ВВОД '!$B$10:$G$10),G129+H129,IF((I128+H129)&gt;F128,F128,G129+H129))</f>
        <v>23761</v>
      </c>
      <c r="G129" s="37">
        <f>IF(B129=MAX('ВВОД '!$B$10:$G$10),'Информационный расчет'!I128,IF((I128+H129)&gt;F128,F129-H129,I128))</f>
        <v>11607.16</v>
      </c>
      <c r="H129" s="44">
        <f>IF($I128*'ВВОД '!$B$14*L129/Q129&gt;=0,T129,0)</f>
        <v>12153.84</v>
      </c>
      <c r="I129" s="45">
        <f t="shared" si="19"/>
        <v>1419409.749999999</v>
      </c>
      <c r="J129" s="46"/>
      <c r="K129" s="40">
        <f t="shared" si="20"/>
        <v>0</v>
      </c>
      <c r="L129" s="47">
        <f t="shared" si="21"/>
        <v>31</v>
      </c>
      <c r="M129" s="47">
        <f t="shared" si="13"/>
        <v>1</v>
      </c>
      <c r="N129" s="48">
        <f t="shared" si="14"/>
        <v>44470</v>
      </c>
      <c r="O129" s="48">
        <f t="shared" si="15"/>
        <v>44470</v>
      </c>
      <c r="P129" s="48">
        <f t="shared" si="16"/>
        <v>44501</v>
      </c>
      <c r="Q129" s="20">
        <f>VLOOKUP(E129,'ВВОД '!$L$3:$M$44,2)</f>
        <v>365</v>
      </c>
      <c r="R129" s="49">
        <f t="shared" si="22"/>
        <v>0</v>
      </c>
      <c r="S129" s="49">
        <f t="shared" si="23"/>
        <v>31</v>
      </c>
      <c r="T129" s="50">
        <f t="shared" si="25"/>
        <v>12153.84</v>
      </c>
      <c r="U129" s="51">
        <f t="shared" si="24"/>
        <v>12153842</v>
      </c>
      <c r="V129" s="51">
        <f>$I128*'ВВОД '!$B$14*L129/Q129</f>
        <v>12153.842249315061</v>
      </c>
      <c r="W129" s="31"/>
      <c r="X129" s="31"/>
      <c r="Y129" s="31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</row>
    <row r="130" spans="2:48" ht="19.5" customHeight="1">
      <c r="B130" s="33">
        <v>117</v>
      </c>
      <c r="C130" s="34" t="s">
        <v>59</v>
      </c>
      <c r="D130" s="35">
        <f t="shared" si="17"/>
        <v>11</v>
      </c>
      <c r="E130" s="36">
        <f t="shared" si="18"/>
        <v>2021</v>
      </c>
      <c r="F130" s="37">
        <f>IF(B130=MAX('ВВОД '!$B$10:$G$10),G130+H130,IF((I129+H130)&gt;F129,F129,G130+H130))</f>
        <v>23761</v>
      </c>
      <c r="G130" s="37">
        <f>IF(B130=MAX('ВВОД '!$B$10:$G$10),'Информационный расчет'!I129,IF((I129+H130)&gt;F129,F130-H130,I129))</f>
        <v>12094.62</v>
      </c>
      <c r="H130" s="44">
        <f>IF($I129*'ВВОД '!$B$14*L130/Q130&gt;=0,T130,0)</f>
        <v>11666.38</v>
      </c>
      <c r="I130" s="45">
        <f t="shared" si="19"/>
        <v>1407315.129999999</v>
      </c>
      <c r="J130" s="46"/>
      <c r="K130" s="40">
        <f t="shared" si="20"/>
        <v>0</v>
      </c>
      <c r="L130" s="47">
        <f t="shared" si="21"/>
        <v>30</v>
      </c>
      <c r="M130" s="47">
        <f t="shared" si="13"/>
        <v>1</v>
      </c>
      <c r="N130" s="48">
        <f t="shared" si="14"/>
        <v>44501</v>
      </c>
      <c r="O130" s="48">
        <f t="shared" si="15"/>
        <v>44501</v>
      </c>
      <c r="P130" s="48">
        <f t="shared" si="16"/>
        <v>44531</v>
      </c>
      <c r="Q130" s="20">
        <f>VLOOKUP(E130,'ВВОД '!$L$3:$M$44,2)</f>
        <v>365</v>
      </c>
      <c r="R130" s="49">
        <f t="shared" si="22"/>
        <v>0</v>
      </c>
      <c r="S130" s="49">
        <f t="shared" si="23"/>
        <v>30</v>
      </c>
      <c r="T130" s="50">
        <f t="shared" si="25"/>
        <v>11666.38</v>
      </c>
      <c r="U130" s="51">
        <f t="shared" si="24"/>
        <v>11666381</v>
      </c>
      <c r="V130" s="51">
        <f>$I129*'ВВОД '!$B$14*L130/Q130</f>
        <v>11666.381506849308</v>
      </c>
      <c r="W130" s="31"/>
      <c r="X130" s="31"/>
      <c r="Y130" s="31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</row>
    <row r="131" spans="2:48" ht="19.5" customHeight="1">
      <c r="B131" s="33">
        <v>118</v>
      </c>
      <c r="C131" s="34" t="s">
        <v>59</v>
      </c>
      <c r="D131" s="35">
        <f t="shared" si="17"/>
        <v>12</v>
      </c>
      <c r="E131" s="36">
        <f t="shared" si="18"/>
        <v>2021</v>
      </c>
      <c r="F131" s="37">
        <f>IF(B131=MAX('ВВОД '!$B$10:$G$10),G131+H131,IF((I130+H131)&gt;F130,F130,G131+H131))</f>
        <v>23761</v>
      </c>
      <c r="G131" s="37">
        <f>IF(B131=MAX('ВВОД '!$B$10:$G$10),'Информационный расчет'!I130,IF((I130+H131)&gt;F130,F131-H131,I130))</f>
        <v>11808.46</v>
      </c>
      <c r="H131" s="44">
        <f>IF($I130*'ВВОД '!$B$14*L131/Q131&gt;=0,T131,0)</f>
        <v>11952.54</v>
      </c>
      <c r="I131" s="45">
        <f t="shared" si="19"/>
        <v>1395506.669999999</v>
      </c>
      <c r="J131" s="46"/>
      <c r="K131" s="40">
        <f t="shared" si="20"/>
        <v>0</v>
      </c>
      <c r="L131" s="47">
        <f t="shared" si="21"/>
        <v>31</v>
      </c>
      <c r="M131" s="47">
        <f t="shared" si="13"/>
        <v>1</v>
      </c>
      <c r="N131" s="48">
        <f t="shared" si="14"/>
        <v>44531</v>
      </c>
      <c r="O131" s="48">
        <f t="shared" si="15"/>
        <v>44531</v>
      </c>
      <c r="P131" s="48">
        <f t="shared" si="16"/>
        <v>44562</v>
      </c>
      <c r="Q131" s="20">
        <f>VLOOKUP(E131,'ВВОД '!$L$3:$M$44,2)</f>
        <v>365</v>
      </c>
      <c r="R131" s="49">
        <f t="shared" si="22"/>
        <v>0</v>
      </c>
      <c r="S131" s="49">
        <f t="shared" si="23"/>
        <v>31</v>
      </c>
      <c r="T131" s="50">
        <f t="shared" si="25"/>
        <v>11952.54</v>
      </c>
      <c r="U131" s="51">
        <f t="shared" si="24"/>
        <v>11952539</v>
      </c>
      <c r="V131" s="51">
        <f>$I130*'ВВОД '!$B$14*L131/Q131</f>
        <v>11952.539460273962</v>
      </c>
      <c r="W131" s="31"/>
      <c r="X131" s="31"/>
      <c r="Y131" s="31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</row>
    <row r="132" spans="2:48" ht="19.5" customHeight="1">
      <c r="B132" s="33">
        <v>119</v>
      </c>
      <c r="C132" s="34" t="s">
        <v>59</v>
      </c>
      <c r="D132" s="35">
        <f t="shared" si="17"/>
        <v>1</v>
      </c>
      <c r="E132" s="36">
        <f t="shared" si="18"/>
        <v>2022</v>
      </c>
      <c r="F132" s="37">
        <f>IF(B132=MAX('ВВОД '!$B$10:$G$10),G132+H132,IF((I131+H132)&gt;F131,F131,G132+H132))</f>
        <v>23761</v>
      </c>
      <c r="G132" s="37">
        <f>IF(B132=MAX('ВВОД '!$B$10:$G$10),'Информационный расчет'!I131,IF((I131+H132)&gt;F131,F132-H132,I131))</f>
        <v>11908.75</v>
      </c>
      <c r="H132" s="44">
        <f>IF($I131*'ВВОД '!$B$14*L132/Q132&gt;=0,T132,0)</f>
        <v>11852.25</v>
      </c>
      <c r="I132" s="45">
        <f t="shared" si="19"/>
        <v>1383597.919999999</v>
      </c>
      <c r="J132" s="46"/>
      <c r="K132" s="40">
        <f t="shared" si="20"/>
        <v>0</v>
      </c>
      <c r="L132" s="47">
        <f t="shared" si="21"/>
        <v>31</v>
      </c>
      <c r="M132" s="47">
        <f t="shared" si="13"/>
        <v>1</v>
      </c>
      <c r="N132" s="48">
        <f t="shared" si="14"/>
        <v>44562</v>
      </c>
      <c r="O132" s="48">
        <f t="shared" si="15"/>
        <v>44562</v>
      </c>
      <c r="P132" s="48">
        <f t="shared" si="16"/>
        <v>44593</v>
      </c>
      <c r="Q132" s="20">
        <f>VLOOKUP(E132,'ВВОД '!$L$3:$M$44,2)</f>
        <v>365</v>
      </c>
      <c r="R132" s="49">
        <f t="shared" si="22"/>
        <v>0</v>
      </c>
      <c r="S132" s="49">
        <f t="shared" si="23"/>
        <v>31</v>
      </c>
      <c r="T132" s="50">
        <f t="shared" si="25"/>
        <v>11852.25</v>
      </c>
      <c r="U132" s="51">
        <f t="shared" si="24"/>
        <v>11852248</v>
      </c>
      <c r="V132" s="51">
        <f>$I131*'ВВОД '!$B$14*L132/Q132</f>
        <v>11852.248430136979</v>
      </c>
      <c r="W132" s="31"/>
      <c r="X132" s="31"/>
      <c r="Y132" s="31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2:48" ht="19.5" customHeight="1">
      <c r="B133" s="33">
        <v>120</v>
      </c>
      <c r="C133" s="34" t="s">
        <v>59</v>
      </c>
      <c r="D133" s="35">
        <f t="shared" si="17"/>
        <v>2</v>
      </c>
      <c r="E133" s="36">
        <f t="shared" si="18"/>
        <v>2022</v>
      </c>
      <c r="F133" s="37">
        <f>IF(B133=MAX('ВВОД '!$B$10:$G$10),G133+H133,IF((I132+H133)&gt;F132,F132,G133+H133))</f>
        <v>23761</v>
      </c>
      <c r="G133" s="37">
        <f>IF(B133=MAX('ВВОД '!$B$10:$G$10),'Информационный расчет'!I132,IF((I132+H133)&gt;F132,F133-H133,I132))</f>
        <v>13147.1</v>
      </c>
      <c r="H133" s="44">
        <f>IF($I132*'ВВОД '!$B$14*L133/Q133&gt;=0,T133,0)</f>
        <v>10613.9</v>
      </c>
      <c r="I133" s="45">
        <f t="shared" si="19"/>
        <v>1370450.819999999</v>
      </c>
      <c r="J133" s="46"/>
      <c r="K133" s="40">
        <f t="shared" si="20"/>
        <v>0</v>
      </c>
      <c r="L133" s="47">
        <f t="shared" si="21"/>
        <v>28</v>
      </c>
      <c r="M133" s="47">
        <f t="shared" si="13"/>
        <v>1</v>
      </c>
      <c r="N133" s="48">
        <f t="shared" si="14"/>
        <v>44593</v>
      </c>
      <c r="O133" s="48">
        <f t="shared" si="15"/>
        <v>44593</v>
      </c>
      <c r="P133" s="48">
        <f t="shared" si="16"/>
        <v>44621</v>
      </c>
      <c r="Q133" s="20">
        <f>VLOOKUP(E133,'ВВОД '!$L$3:$M$44,2)</f>
        <v>365</v>
      </c>
      <c r="R133" s="49">
        <f t="shared" si="22"/>
        <v>0</v>
      </c>
      <c r="S133" s="49">
        <f t="shared" si="23"/>
        <v>28</v>
      </c>
      <c r="T133" s="50">
        <f t="shared" si="25"/>
        <v>10613.9</v>
      </c>
      <c r="U133" s="51">
        <f t="shared" si="24"/>
        <v>10613901</v>
      </c>
      <c r="V133" s="51">
        <f>$I132*'ВВОД '!$B$14*L133/Q133</f>
        <v>10613.901852054787</v>
      </c>
      <c r="W133" s="31"/>
      <c r="X133" s="31"/>
      <c r="Y133" s="31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2:48" ht="19.5" customHeight="1">
      <c r="B134" s="33">
        <v>121</v>
      </c>
      <c r="C134" s="34" t="s">
        <v>59</v>
      </c>
      <c r="D134" s="35">
        <f t="shared" si="17"/>
        <v>3</v>
      </c>
      <c r="E134" s="36">
        <f t="shared" si="18"/>
        <v>2022</v>
      </c>
      <c r="F134" s="37">
        <f>IF(B134=MAX('ВВОД '!$B$10:$G$10),G134+H134,IF((I133+H134)&gt;F133,F133,G134+H134))</f>
        <v>23761</v>
      </c>
      <c r="G134" s="37">
        <f>IF(B134=MAX('ВВОД '!$B$10:$G$10),'Информационный расчет'!I133,IF((I133+H134)&gt;F133,F134-H134,I133))</f>
        <v>12121.55</v>
      </c>
      <c r="H134" s="44">
        <f>IF($I133*'ВВОД '!$B$14*L134/Q134&gt;=0,T134,0)</f>
        <v>11639.45</v>
      </c>
      <c r="I134" s="45">
        <f t="shared" si="19"/>
        <v>1358329.2699999989</v>
      </c>
      <c r="J134" s="46"/>
      <c r="K134" s="40">
        <f t="shared" si="20"/>
        <v>0</v>
      </c>
      <c r="L134" s="47">
        <f t="shared" si="21"/>
        <v>31</v>
      </c>
      <c r="M134" s="47">
        <f t="shared" si="13"/>
        <v>1</v>
      </c>
      <c r="N134" s="48">
        <f t="shared" si="14"/>
        <v>44621</v>
      </c>
      <c r="O134" s="48">
        <f t="shared" si="15"/>
        <v>44621</v>
      </c>
      <c r="P134" s="48">
        <f t="shared" si="16"/>
        <v>44652</v>
      </c>
      <c r="Q134" s="20">
        <f>VLOOKUP(E134,'ВВОД '!$L$3:$M$44,2)</f>
        <v>365</v>
      </c>
      <c r="R134" s="49">
        <f t="shared" si="22"/>
        <v>0</v>
      </c>
      <c r="S134" s="49">
        <f t="shared" si="23"/>
        <v>31</v>
      </c>
      <c r="T134" s="50">
        <f t="shared" si="25"/>
        <v>11639.45</v>
      </c>
      <c r="U134" s="51">
        <f t="shared" si="24"/>
        <v>11639445</v>
      </c>
      <c r="V134" s="51">
        <f>$I133*'ВВОД '!$B$14*L134/Q134</f>
        <v>11639.445320547939</v>
      </c>
      <c r="W134" s="31"/>
      <c r="X134" s="31"/>
      <c r="Y134" s="31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2:48" ht="18" customHeight="1">
      <c r="B135" s="56">
        <v>122</v>
      </c>
      <c r="C135" s="34" t="s">
        <v>59</v>
      </c>
      <c r="D135" s="35">
        <f t="shared" si="17"/>
        <v>4</v>
      </c>
      <c r="E135" s="36">
        <f t="shared" si="18"/>
        <v>2022</v>
      </c>
      <c r="F135" s="37">
        <f>IF(B135=MAX('ВВОД '!$B$10:$G$10),G135+H135,IF((I134+H135)&gt;F134,F134,G135+H135))</f>
        <v>23761</v>
      </c>
      <c r="G135" s="37">
        <f>IF(B135=MAX('ВВОД '!$B$10:$G$10),'Информационный расчет'!I134,IF((I134+H135)&gt;F134,F135-H135,I134))</f>
        <v>12596.65</v>
      </c>
      <c r="H135" s="44">
        <f>IF($I134*'ВВОД '!$B$14*L135/Q135&gt;=0,T135,0)</f>
        <v>11164.35</v>
      </c>
      <c r="I135" s="45">
        <f t="shared" si="19"/>
        <v>1345732.619999999</v>
      </c>
      <c r="J135" s="46"/>
      <c r="K135" s="40">
        <f t="shared" si="20"/>
        <v>0</v>
      </c>
      <c r="L135" s="47">
        <f t="shared" si="21"/>
        <v>30</v>
      </c>
      <c r="M135" s="47">
        <f t="shared" si="13"/>
        <v>1</v>
      </c>
      <c r="N135" s="48">
        <f t="shared" si="14"/>
        <v>44652</v>
      </c>
      <c r="O135" s="48">
        <f t="shared" si="15"/>
        <v>44652</v>
      </c>
      <c r="P135" s="48">
        <f t="shared" si="16"/>
        <v>44682</v>
      </c>
      <c r="Q135" s="20">
        <f>VLOOKUP(E135,'ВВОД '!$L$3:$M$44,2)</f>
        <v>365</v>
      </c>
      <c r="R135" s="49">
        <f t="shared" si="22"/>
        <v>0</v>
      </c>
      <c r="S135" s="49">
        <f t="shared" si="23"/>
        <v>30</v>
      </c>
      <c r="T135" s="50">
        <f t="shared" si="25"/>
        <v>11164.35</v>
      </c>
      <c r="U135" s="51">
        <f t="shared" si="24"/>
        <v>11164350</v>
      </c>
      <c r="V135" s="51">
        <f>$I134*'ВВОД '!$B$14*L135/Q135</f>
        <v>11164.350164383552</v>
      </c>
      <c r="W135" s="31"/>
      <c r="X135" s="31"/>
      <c r="Y135" s="31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2:48" ht="18" customHeight="1">
      <c r="B136" s="33">
        <v>123</v>
      </c>
      <c r="C136" s="34" t="s">
        <v>59</v>
      </c>
      <c r="D136" s="35">
        <f t="shared" si="17"/>
        <v>5</v>
      </c>
      <c r="E136" s="36">
        <f t="shared" si="18"/>
        <v>2022</v>
      </c>
      <c r="F136" s="37">
        <f>IF(B136=MAX('ВВОД '!$B$10:$G$10),G136+H136,IF((I135+H136)&gt;F135,F135,G136+H136))</f>
        <v>23761</v>
      </c>
      <c r="G136" s="37">
        <f>IF(B136=MAX('ВВОД '!$B$10:$G$10),'Информационный расчет'!I135,IF((I135+H136)&gt;F135,F136-H136,I135))</f>
        <v>12331.49</v>
      </c>
      <c r="H136" s="44">
        <f>IF($I135*'ВВОД '!$B$14*L136/Q136&gt;=0,T136,0)</f>
        <v>11429.51</v>
      </c>
      <c r="I136" s="45">
        <f t="shared" si="19"/>
        <v>1333401.129999999</v>
      </c>
      <c r="J136" s="46"/>
      <c r="K136" s="40">
        <f t="shared" si="20"/>
        <v>0</v>
      </c>
      <c r="L136" s="47">
        <f t="shared" si="21"/>
        <v>31</v>
      </c>
      <c r="M136" s="47">
        <f t="shared" si="13"/>
        <v>1</v>
      </c>
      <c r="N136" s="48">
        <f t="shared" si="14"/>
        <v>44682</v>
      </c>
      <c r="O136" s="48">
        <f t="shared" si="15"/>
        <v>44682</v>
      </c>
      <c r="P136" s="48">
        <f t="shared" si="16"/>
        <v>44713</v>
      </c>
      <c r="Q136" s="20">
        <f>VLOOKUP(E136,'ВВОД '!$L$3:$M$44,2)</f>
        <v>365</v>
      </c>
      <c r="R136" s="49">
        <f t="shared" si="22"/>
        <v>0</v>
      </c>
      <c r="S136" s="49">
        <f t="shared" si="23"/>
        <v>31</v>
      </c>
      <c r="T136" s="50">
        <f t="shared" si="25"/>
        <v>11429.51</v>
      </c>
      <c r="U136" s="51">
        <f t="shared" si="24"/>
        <v>11429509</v>
      </c>
      <c r="V136" s="51">
        <f>$I135*'ВВОД '!$B$14*L136/Q136</f>
        <v>11429.509923287662</v>
      </c>
      <c r="W136" s="31"/>
      <c r="X136" s="31"/>
      <c r="Y136" s="31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2:48" ht="18" customHeight="1">
      <c r="B137" s="56">
        <v>124</v>
      </c>
      <c r="C137" s="34" t="s">
        <v>59</v>
      </c>
      <c r="D137" s="35">
        <f t="shared" si="17"/>
        <v>6</v>
      </c>
      <c r="E137" s="36">
        <f t="shared" si="18"/>
        <v>2022</v>
      </c>
      <c r="F137" s="37">
        <f>IF(B137=MAX('ВВОД '!$B$10:$G$10),G137+H137,IF((I136+H137)&gt;F136,F136,G137+H137))</f>
        <v>23761</v>
      </c>
      <c r="G137" s="37">
        <f>IF(B137=MAX('ВВОД '!$B$10:$G$10),'Информационный расчет'!I136,IF((I136+H137)&gt;F136,F137-H137,I136))</f>
        <v>12801.54</v>
      </c>
      <c r="H137" s="44">
        <f>IF($I136*'ВВОД '!$B$14*L137/Q137&gt;=0,T137,0)</f>
        <v>10959.46</v>
      </c>
      <c r="I137" s="45">
        <f t="shared" si="19"/>
        <v>1320599.589999999</v>
      </c>
      <c r="J137" s="46"/>
      <c r="K137" s="40">
        <f t="shared" si="20"/>
        <v>0</v>
      </c>
      <c r="L137" s="47">
        <f t="shared" si="21"/>
        <v>30</v>
      </c>
      <c r="M137" s="47">
        <f t="shared" si="13"/>
        <v>1</v>
      </c>
      <c r="N137" s="48">
        <f t="shared" si="14"/>
        <v>44713</v>
      </c>
      <c r="O137" s="48">
        <f t="shared" si="15"/>
        <v>44713</v>
      </c>
      <c r="P137" s="48">
        <f t="shared" si="16"/>
        <v>44743</v>
      </c>
      <c r="Q137" s="20">
        <f>VLOOKUP(E137,'ВВОД '!$L$3:$M$44,2)</f>
        <v>365</v>
      </c>
      <c r="R137" s="49">
        <f t="shared" si="22"/>
        <v>0</v>
      </c>
      <c r="S137" s="49">
        <f t="shared" si="23"/>
        <v>30</v>
      </c>
      <c r="T137" s="50">
        <f t="shared" si="25"/>
        <v>10959.46</v>
      </c>
      <c r="U137" s="51">
        <f t="shared" si="24"/>
        <v>10959461</v>
      </c>
      <c r="V137" s="51">
        <f>$I136*'ВВОД '!$B$14*L137/Q137</f>
        <v>10959.461342465745</v>
      </c>
      <c r="W137" s="31"/>
      <c r="X137" s="31"/>
      <c r="Y137" s="31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2:48" ht="18" customHeight="1">
      <c r="B138" s="33">
        <v>125</v>
      </c>
      <c r="C138" s="34" t="s">
        <v>59</v>
      </c>
      <c r="D138" s="35">
        <f t="shared" si="17"/>
        <v>7</v>
      </c>
      <c r="E138" s="36">
        <f t="shared" si="18"/>
        <v>2022</v>
      </c>
      <c r="F138" s="37">
        <f>IF(B138=MAX('ВВОД '!$B$10:$G$10),G138+H138,IF((I137+H138)&gt;F137,F137,G138+H138))</f>
        <v>23761</v>
      </c>
      <c r="G138" s="37">
        <f>IF(B138=MAX('ВВОД '!$B$10:$G$10),'Информационный расчет'!I137,IF((I137+H138)&gt;F137,F138-H138,I137))</f>
        <v>12544.95</v>
      </c>
      <c r="H138" s="44">
        <f>IF($I137*'ВВОД '!$B$14*L138/Q138&gt;=0,T138,0)</f>
        <v>11216.05</v>
      </c>
      <c r="I138" s="45">
        <f t="shared" si="19"/>
        <v>1308054.639999999</v>
      </c>
      <c r="J138" s="46"/>
      <c r="K138" s="40">
        <f t="shared" si="20"/>
        <v>0</v>
      </c>
      <c r="L138" s="47">
        <f t="shared" si="21"/>
        <v>31</v>
      </c>
      <c r="M138" s="47">
        <f t="shared" si="13"/>
        <v>1</v>
      </c>
      <c r="N138" s="48">
        <f t="shared" si="14"/>
        <v>44743</v>
      </c>
      <c r="O138" s="48">
        <f t="shared" si="15"/>
        <v>44743</v>
      </c>
      <c r="P138" s="48">
        <f t="shared" si="16"/>
        <v>44774</v>
      </c>
      <c r="Q138" s="20">
        <f>VLOOKUP(E138,'ВВОД '!$L$3:$M$44,2)</f>
        <v>365</v>
      </c>
      <c r="R138" s="49">
        <f t="shared" si="22"/>
        <v>0</v>
      </c>
      <c r="S138" s="49">
        <f t="shared" si="23"/>
        <v>31</v>
      </c>
      <c r="T138" s="50">
        <f t="shared" si="25"/>
        <v>11216.05</v>
      </c>
      <c r="U138" s="51">
        <f t="shared" si="24"/>
        <v>11216051</v>
      </c>
      <c r="V138" s="51">
        <f>$I137*'ВВОД '!$B$14*L138/Q138</f>
        <v>11216.051312328758</v>
      </c>
      <c r="W138" s="31"/>
      <c r="X138" s="31"/>
      <c r="Y138" s="31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2:48" ht="18" customHeight="1">
      <c r="B139" s="56">
        <v>126</v>
      </c>
      <c r="C139" s="34" t="s">
        <v>59</v>
      </c>
      <c r="D139" s="35">
        <f t="shared" si="17"/>
        <v>8</v>
      </c>
      <c r="E139" s="36">
        <f t="shared" si="18"/>
        <v>2022</v>
      </c>
      <c r="F139" s="37">
        <f>IF(B139=MAX('ВВОД '!$B$10:$G$10),G139+H139,IF((I138+H139)&gt;F138,F138,G139+H139))</f>
        <v>23761</v>
      </c>
      <c r="G139" s="37">
        <f>IF(B139=MAX('ВВОД '!$B$10:$G$10),'Информационный расчет'!I138,IF((I138+H139)&gt;F138,F139-H139,I138))</f>
        <v>12651.49</v>
      </c>
      <c r="H139" s="44">
        <f>IF($I138*'ВВОД '!$B$14*L139/Q139&gt;=0,T139,0)</f>
        <v>11109.51</v>
      </c>
      <c r="I139" s="45">
        <f t="shared" si="19"/>
        <v>1295403.149999999</v>
      </c>
      <c r="J139" s="46"/>
      <c r="K139" s="40">
        <f t="shared" si="20"/>
        <v>0</v>
      </c>
      <c r="L139" s="47">
        <f t="shared" si="21"/>
        <v>31</v>
      </c>
      <c r="M139" s="47">
        <f t="shared" si="13"/>
        <v>1</v>
      </c>
      <c r="N139" s="48">
        <f t="shared" si="14"/>
        <v>44774</v>
      </c>
      <c r="O139" s="48">
        <f t="shared" si="15"/>
        <v>44774</v>
      </c>
      <c r="P139" s="48">
        <f t="shared" si="16"/>
        <v>44805</v>
      </c>
      <c r="Q139" s="20">
        <f>VLOOKUP(E139,'ВВОД '!$L$3:$M$44,2)</f>
        <v>365</v>
      </c>
      <c r="R139" s="49">
        <f t="shared" si="22"/>
        <v>0</v>
      </c>
      <c r="S139" s="49">
        <f t="shared" si="23"/>
        <v>31</v>
      </c>
      <c r="T139" s="50">
        <f t="shared" si="25"/>
        <v>11109.51</v>
      </c>
      <c r="U139" s="51">
        <f t="shared" si="24"/>
        <v>11109505</v>
      </c>
      <c r="V139" s="51">
        <f>$I138*'ВВОД '!$B$14*L139/Q139</f>
        <v>11109.505161643829</v>
      </c>
      <c r="W139" s="31"/>
      <c r="X139" s="31"/>
      <c r="Y139" s="31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2:48" ht="18" customHeight="1">
      <c r="B140" s="33">
        <v>127</v>
      </c>
      <c r="C140" s="34" t="s">
        <v>59</v>
      </c>
      <c r="D140" s="35">
        <f t="shared" si="17"/>
        <v>9</v>
      </c>
      <c r="E140" s="36">
        <f t="shared" si="18"/>
        <v>2022</v>
      </c>
      <c r="F140" s="37">
        <f>IF(B140=MAX('ВВОД '!$B$10:$G$10),G140+H140,IF((I139+H140)&gt;F139,F139,G140+H140))</f>
        <v>23761</v>
      </c>
      <c r="G140" s="37">
        <f>IF(B140=MAX('ВВОД '!$B$10:$G$10),'Информационный расчет'!I139,IF((I139+H140)&gt;F139,F140-H140,I139))</f>
        <v>13113.85</v>
      </c>
      <c r="H140" s="44">
        <f>IF($I139*'ВВОД '!$B$14*L140/Q140&gt;=0,T140,0)</f>
        <v>10647.15</v>
      </c>
      <c r="I140" s="45">
        <f t="shared" si="19"/>
        <v>1282289.2999999989</v>
      </c>
      <c r="J140" s="46"/>
      <c r="K140" s="40">
        <f t="shared" si="20"/>
        <v>0</v>
      </c>
      <c r="L140" s="47">
        <f t="shared" si="21"/>
        <v>30</v>
      </c>
      <c r="M140" s="47">
        <f t="shared" si="13"/>
        <v>1</v>
      </c>
      <c r="N140" s="48">
        <f t="shared" si="14"/>
        <v>44805</v>
      </c>
      <c r="O140" s="48">
        <f t="shared" si="15"/>
        <v>44805</v>
      </c>
      <c r="P140" s="48">
        <f t="shared" si="16"/>
        <v>44835</v>
      </c>
      <c r="Q140" s="20">
        <f>VLOOKUP(E140,'ВВОД '!$L$3:$M$44,2)</f>
        <v>365</v>
      </c>
      <c r="R140" s="49">
        <f t="shared" si="22"/>
        <v>0</v>
      </c>
      <c r="S140" s="49">
        <f t="shared" si="23"/>
        <v>30</v>
      </c>
      <c r="T140" s="50">
        <f t="shared" si="25"/>
        <v>10647.15</v>
      </c>
      <c r="U140" s="51">
        <f t="shared" si="24"/>
        <v>10647149</v>
      </c>
      <c r="V140" s="51">
        <f>$I139*'ВВОД '!$B$14*L140/Q140</f>
        <v>10647.149178082183</v>
      </c>
      <c r="W140" s="31"/>
      <c r="X140" s="31"/>
      <c r="Y140" s="31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2:48" ht="18" customHeight="1">
      <c r="B141" s="56">
        <v>128</v>
      </c>
      <c r="C141" s="34" t="s">
        <v>59</v>
      </c>
      <c r="D141" s="35">
        <f t="shared" si="17"/>
        <v>10</v>
      </c>
      <c r="E141" s="36">
        <f t="shared" si="18"/>
        <v>2022</v>
      </c>
      <c r="F141" s="37">
        <f>IF(B141=MAX('ВВОД '!$B$10:$G$10),G141+H141,IF((I140+H141)&gt;F140,F140,G141+H141))</f>
        <v>23761</v>
      </c>
      <c r="G141" s="37">
        <f>IF(B141=MAX('ВВОД '!$B$10:$G$10),'Информационный расчет'!I140,IF((I140+H141)&gt;F140,F141-H141,I140))</f>
        <v>12870.32</v>
      </c>
      <c r="H141" s="44">
        <f>IF($I140*'ВВОД '!$B$14*L141/Q141&gt;=0,T141,0)</f>
        <v>10890.68</v>
      </c>
      <c r="I141" s="45">
        <f t="shared" si="19"/>
        <v>1269418.9799999988</v>
      </c>
      <c r="J141" s="46"/>
      <c r="K141" s="40">
        <f t="shared" si="20"/>
        <v>0</v>
      </c>
      <c r="L141" s="47">
        <f t="shared" si="21"/>
        <v>31</v>
      </c>
      <c r="M141" s="47">
        <f t="shared" si="13"/>
        <v>1</v>
      </c>
      <c r="N141" s="48">
        <f t="shared" si="14"/>
        <v>44835</v>
      </c>
      <c r="O141" s="48">
        <f t="shared" si="15"/>
        <v>44835</v>
      </c>
      <c r="P141" s="48">
        <f t="shared" si="16"/>
        <v>44866</v>
      </c>
      <c r="Q141" s="20">
        <f>VLOOKUP(E141,'ВВОД '!$L$3:$M$44,2)</f>
        <v>365</v>
      </c>
      <c r="R141" s="49">
        <f t="shared" si="22"/>
        <v>0</v>
      </c>
      <c r="S141" s="49">
        <f t="shared" si="23"/>
        <v>31</v>
      </c>
      <c r="T141" s="50">
        <f t="shared" si="25"/>
        <v>10890.68</v>
      </c>
      <c r="U141" s="51">
        <f t="shared" si="24"/>
        <v>10890676</v>
      </c>
      <c r="V141" s="51">
        <f>$I140*'ВВОД '!$B$14*L141/Q141</f>
        <v>10890.676246575335</v>
      </c>
      <c r="W141" s="31"/>
      <c r="X141" s="31"/>
      <c r="Y141" s="31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2:48" ht="18" customHeight="1">
      <c r="B142" s="33">
        <v>129</v>
      </c>
      <c r="C142" s="34" t="s">
        <v>59</v>
      </c>
      <c r="D142" s="35">
        <f t="shared" si="17"/>
        <v>11</v>
      </c>
      <c r="E142" s="36">
        <f t="shared" si="18"/>
        <v>2022</v>
      </c>
      <c r="F142" s="37">
        <f>IF(B142=MAX('ВВОД '!$B$10:$G$10),G142+H142,IF((I141+H142)&gt;F141,F141,G142+H142))</f>
        <v>23761</v>
      </c>
      <c r="G142" s="37">
        <f>IF(B142=MAX('ВВОД '!$B$10:$G$10),'Информационный расчет'!I141,IF((I141+H142)&gt;F141,F142-H142,I141))</f>
        <v>13327.42</v>
      </c>
      <c r="H142" s="44">
        <f>IF($I141*'ВВОД '!$B$14*L142/Q142&gt;=0,T142,0)</f>
        <v>10433.58</v>
      </c>
      <c r="I142" s="45">
        <f t="shared" si="19"/>
        <v>1256091.559999999</v>
      </c>
      <c r="J142" s="46"/>
      <c r="K142" s="40">
        <f t="shared" si="20"/>
        <v>0</v>
      </c>
      <c r="L142" s="47">
        <f t="shared" si="21"/>
        <v>30</v>
      </c>
      <c r="M142" s="47">
        <f aca="true" t="shared" si="26" ref="M142:M205">IF(C142="не позднее последнего числа",1,C142)</f>
        <v>1</v>
      </c>
      <c r="N142" s="48">
        <f aca="true" t="shared" si="27" ref="N142:N205">DATE(E142,D142,M142)</f>
        <v>44866</v>
      </c>
      <c r="O142" s="48">
        <f aca="true" t="shared" si="28" ref="O142:O205">DATE(E142,D142,1)</f>
        <v>44866</v>
      </c>
      <c r="P142" s="48">
        <f aca="true" t="shared" si="29" ref="P142:P205">DATE(E142,D142+1,1)</f>
        <v>44896</v>
      </c>
      <c r="Q142" s="20">
        <f>VLOOKUP(E142,'ВВОД '!$L$3:$M$44,2)</f>
        <v>365</v>
      </c>
      <c r="R142" s="49">
        <f t="shared" si="22"/>
        <v>0</v>
      </c>
      <c r="S142" s="49">
        <f t="shared" si="23"/>
        <v>30</v>
      </c>
      <c r="T142" s="50">
        <f t="shared" si="25"/>
        <v>10433.58</v>
      </c>
      <c r="U142" s="51">
        <f t="shared" si="24"/>
        <v>10433580</v>
      </c>
      <c r="V142" s="51">
        <f>$I141*'ВВОД '!$B$14*L142/Q142</f>
        <v>10433.580657534238</v>
      </c>
      <c r="W142" s="31"/>
      <c r="X142" s="31"/>
      <c r="Y142" s="31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2:48" ht="18" customHeight="1">
      <c r="B143" s="56">
        <v>130</v>
      </c>
      <c r="C143" s="34" t="s">
        <v>59</v>
      </c>
      <c r="D143" s="35">
        <f aca="true" t="shared" si="30" ref="D143:D206">IF(E143=E142,D142+1,1)</f>
        <v>12</v>
      </c>
      <c r="E143" s="36">
        <f aca="true" t="shared" si="31" ref="E143:E206">IF(D142&lt;12,E142,E142+1)</f>
        <v>2022</v>
      </c>
      <c r="F143" s="37">
        <f>IF(B143=MAX('ВВОД '!$B$10:$G$10),G143+H143,IF((I142+H143)&gt;F142,F142,G143+H143))</f>
        <v>23761</v>
      </c>
      <c r="G143" s="37">
        <f>IF(B143=MAX('ВВОД '!$B$10:$G$10),'Информационный расчет'!I142,IF((I142+H143)&gt;F142,F143-H143,I142))</f>
        <v>13092.83</v>
      </c>
      <c r="H143" s="44">
        <f>IF($I142*'ВВОД '!$B$14*L143/Q143&gt;=0,T143,0)</f>
        <v>10668.17</v>
      </c>
      <c r="I143" s="45">
        <f aca="true" t="shared" si="32" ref="I143:I206">I142-J143-G143</f>
        <v>1242998.7299999988</v>
      </c>
      <c r="J143" s="46"/>
      <c r="K143" s="40">
        <f aca="true" t="shared" si="33" ref="K143:K206">IF(G143&lt;0,1,0)</f>
        <v>0</v>
      </c>
      <c r="L143" s="47">
        <f aca="true" t="shared" si="34" ref="L143:L206">$P143-$P142</f>
        <v>31</v>
      </c>
      <c r="M143" s="47">
        <f t="shared" si="26"/>
        <v>1</v>
      </c>
      <c r="N143" s="48">
        <f t="shared" si="27"/>
        <v>44896</v>
      </c>
      <c r="O143" s="48">
        <f t="shared" si="28"/>
        <v>44896</v>
      </c>
      <c r="P143" s="48">
        <f t="shared" si="29"/>
        <v>44927</v>
      </c>
      <c r="Q143" s="20">
        <f>VLOOKUP(E143,'ВВОД '!$L$3:$M$44,2)</f>
        <v>365</v>
      </c>
      <c r="R143" s="49">
        <f aca="true" t="shared" si="35" ref="R143:R206">IF(M143&gt;19,P143-N143-1,0)</f>
        <v>0</v>
      </c>
      <c r="S143" s="49">
        <f aca="true" t="shared" si="36" ref="S143:S206">IF(R141&gt;L143,L143,L143-R141)</f>
        <v>31</v>
      </c>
      <c r="T143" s="50">
        <f t="shared" si="25"/>
        <v>10668.17</v>
      </c>
      <c r="U143" s="51">
        <f aca="true" t="shared" si="37" ref="U143:U206">INT((V143+0.000000001)*1000)</f>
        <v>10668174</v>
      </c>
      <c r="V143" s="51">
        <f>$I142*'ВВОД '!$B$14*L143/Q143</f>
        <v>10668.174893150677</v>
      </c>
      <c r="W143" s="31"/>
      <c r="X143" s="31"/>
      <c r="Y143" s="31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2:48" ht="18" customHeight="1">
      <c r="B144" s="33">
        <v>131</v>
      </c>
      <c r="C144" s="34" t="s">
        <v>59</v>
      </c>
      <c r="D144" s="35">
        <f t="shared" si="30"/>
        <v>1</v>
      </c>
      <c r="E144" s="36">
        <f t="shared" si="31"/>
        <v>2023</v>
      </c>
      <c r="F144" s="37">
        <f>IF(B144=MAX('ВВОД '!$B$10:$G$10),G144+H144,IF((I143+H144)&gt;F143,F143,G144+H144))</f>
        <v>23761</v>
      </c>
      <c r="G144" s="37">
        <f>IF(B144=MAX('ВВОД '!$B$10:$G$10),'Информационный расчет'!I143,IF((I143+H144)&gt;F143,F144-H144,I143))</f>
        <v>13204.02</v>
      </c>
      <c r="H144" s="44">
        <f>IF($I143*'ВВОД '!$B$14*L144/Q144&gt;=0,T144,0)</f>
        <v>10556.98</v>
      </c>
      <c r="I144" s="45">
        <f t="shared" si="32"/>
        <v>1229794.7099999988</v>
      </c>
      <c r="J144" s="46"/>
      <c r="K144" s="40">
        <f t="shared" si="33"/>
        <v>0</v>
      </c>
      <c r="L144" s="47">
        <f t="shared" si="34"/>
        <v>31</v>
      </c>
      <c r="M144" s="47">
        <f t="shared" si="26"/>
        <v>1</v>
      </c>
      <c r="N144" s="48">
        <f t="shared" si="27"/>
        <v>44927</v>
      </c>
      <c r="O144" s="48">
        <f t="shared" si="28"/>
        <v>44927</v>
      </c>
      <c r="P144" s="48">
        <f t="shared" si="29"/>
        <v>44958</v>
      </c>
      <c r="Q144" s="20">
        <f>VLOOKUP(E144,'ВВОД '!$L$3:$M$44,2)</f>
        <v>365</v>
      </c>
      <c r="R144" s="49">
        <f t="shared" si="35"/>
        <v>0</v>
      </c>
      <c r="S144" s="49">
        <f t="shared" si="36"/>
        <v>31</v>
      </c>
      <c r="T144" s="50">
        <f aca="true" t="shared" si="38" ref="T144:T207">ROUND(IF(RIGHT(U144,1)="5",V144+0.001,V144),2)</f>
        <v>10556.98</v>
      </c>
      <c r="U144" s="51">
        <f t="shared" si="37"/>
        <v>10556975</v>
      </c>
      <c r="V144" s="51">
        <f>$I143*'ВВОД '!$B$14*L144/Q144</f>
        <v>10556.975515068485</v>
      </c>
      <c r="W144" s="31"/>
      <c r="X144" s="31"/>
      <c r="Y144" s="31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</row>
    <row r="145" spans="2:48" ht="18" customHeight="1">
      <c r="B145" s="56">
        <v>132</v>
      </c>
      <c r="C145" s="34" t="s">
        <v>59</v>
      </c>
      <c r="D145" s="35">
        <f t="shared" si="30"/>
        <v>2</v>
      </c>
      <c r="E145" s="36">
        <f t="shared" si="31"/>
        <v>2023</v>
      </c>
      <c r="F145" s="37">
        <f>IF(B145=MAX('ВВОД '!$B$10:$G$10),G145+H145,IF((I144+H145)&gt;F144,F144,G145+H145))</f>
        <v>23761</v>
      </c>
      <c r="G145" s="37">
        <f>IF(B145=MAX('ВВОД '!$B$10:$G$10),'Информационный расчет'!I144,IF((I144+H145)&gt;F144,F145-H145,I144))</f>
        <v>14326.96</v>
      </c>
      <c r="H145" s="44">
        <f>IF($I144*'ВВОД '!$B$14*L145/Q145&gt;=0,T145,0)</f>
        <v>9434.04</v>
      </c>
      <c r="I145" s="45">
        <f t="shared" si="32"/>
        <v>1215467.7499999988</v>
      </c>
      <c r="J145" s="46"/>
      <c r="K145" s="40">
        <f t="shared" si="33"/>
        <v>0</v>
      </c>
      <c r="L145" s="47">
        <f t="shared" si="34"/>
        <v>28</v>
      </c>
      <c r="M145" s="47">
        <f t="shared" si="26"/>
        <v>1</v>
      </c>
      <c r="N145" s="48">
        <f t="shared" si="27"/>
        <v>44958</v>
      </c>
      <c r="O145" s="48">
        <f t="shared" si="28"/>
        <v>44958</v>
      </c>
      <c r="P145" s="48">
        <f t="shared" si="29"/>
        <v>44986</v>
      </c>
      <c r="Q145" s="20">
        <f>VLOOKUP(E145,'ВВОД '!$L$3:$M$44,2)</f>
        <v>365</v>
      </c>
      <c r="R145" s="49">
        <f t="shared" si="35"/>
        <v>0</v>
      </c>
      <c r="S145" s="49">
        <f t="shared" si="36"/>
        <v>28</v>
      </c>
      <c r="T145" s="50">
        <f t="shared" si="38"/>
        <v>9434.04</v>
      </c>
      <c r="U145" s="51">
        <f t="shared" si="37"/>
        <v>9434041</v>
      </c>
      <c r="V145" s="51">
        <f>$I144*'ВВОД '!$B$14*L145/Q145</f>
        <v>9434.041610958895</v>
      </c>
      <c r="W145" s="31"/>
      <c r="X145" s="31"/>
      <c r="Y145" s="31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</row>
    <row r="146" spans="2:48" ht="15" customHeight="1">
      <c r="B146" s="33">
        <v>133</v>
      </c>
      <c r="C146" s="34" t="s">
        <v>59</v>
      </c>
      <c r="D146" s="35">
        <f t="shared" si="30"/>
        <v>3</v>
      </c>
      <c r="E146" s="36">
        <f t="shared" si="31"/>
        <v>2023</v>
      </c>
      <c r="F146" s="37">
        <f>IF(B146=MAX('ВВОД '!$B$10:$G$10),G146+H146,IF((I145+H146)&gt;F145,F145,G146+H146))</f>
        <v>23761</v>
      </c>
      <c r="G146" s="37">
        <f>IF(B146=MAX('ВВОД '!$B$10:$G$10),'Информационный расчет'!I145,IF((I145+H146)&gt;F145,F146-H146,I145))</f>
        <v>13437.85</v>
      </c>
      <c r="H146" s="44">
        <f>IF($I145*'ВВОД '!$B$14*L146/Q146&gt;=0,T146,0)</f>
        <v>10323.15</v>
      </c>
      <c r="I146" s="45">
        <f t="shared" si="32"/>
        <v>1202029.8999999987</v>
      </c>
      <c r="J146" s="46"/>
      <c r="K146" s="40">
        <f t="shared" si="33"/>
        <v>0</v>
      </c>
      <c r="L146" s="47">
        <f t="shared" si="34"/>
        <v>31</v>
      </c>
      <c r="M146" s="47">
        <f t="shared" si="26"/>
        <v>1</v>
      </c>
      <c r="N146" s="48">
        <f t="shared" si="27"/>
        <v>44986</v>
      </c>
      <c r="O146" s="48">
        <f t="shared" si="28"/>
        <v>44986</v>
      </c>
      <c r="P146" s="48">
        <f t="shared" si="29"/>
        <v>45017</v>
      </c>
      <c r="Q146" s="20">
        <f>VLOOKUP(E146,'ВВОД '!$L$3:$M$44,2)</f>
        <v>365</v>
      </c>
      <c r="R146" s="49">
        <f t="shared" si="35"/>
        <v>0</v>
      </c>
      <c r="S146" s="49">
        <f t="shared" si="36"/>
        <v>31</v>
      </c>
      <c r="T146" s="50">
        <f t="shared" si="38"/>
        <v>10323.15</v>
      </c>
      <c r="U146" s="51">
        <f t="shared" si="37"/>
        <v>10323150</v>
      </c>
      <c r="V146" s="51">
        <f>$I145*'ВВОД '!$B$14*L146/Q146</f>
        <v>10323.150753424648</v>
      </c>
      <c r="W146" s="31"/>
      <c r="X146" s="31"/>
      <c r="Y146" s="31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</row>
    <row r="147" spans="2:48" ht="16.5">
      <c r="B147" s="56">
        <v>134</v>
      </c>
      <c r="C147" s="34" t="s">
        <v>59</v>
      </c>
      <c r="D147" s="35">
        <f t="shared" si="30"/>
        <v>4</v>
      </c>
      <c r="E147" s="36">
        <f t="shared" si="31"/>
        <v>2023</v>
      </c>
      <c r="F147" s="37">
        <f>IF(B147=MAX('ВВОД '!$B$10:$G$10),G147+H147,IF((I146+H147)&gt;F146,F146,G147+H147))</f>
        <v>23761</v>
      </c>
      <c r="G147" s="37">
        <f>IF(B147=MAX('ВВОД '!$B$10:$G$10),'Информационный расчет'!I146,IF((I146+H147)&gt;F146,F147-H147,I146))</f>
        <v>13881.3</v>
      </c>
      <c r="H147" s="44">
        <f>IF($I146*'ВВОД '!$B$14*L147/Q147&gt;=0,T147,0)</f>
        <v>9879.7</v>
      </c>
      <c r="I147" s="45">
        <f t="shared" si="32"/>
        <v>1188148.5999999987</v>
      </c>
      <c r="J147" s="46"/>
      <c r="K147" s="40">
        <f t="shared" si="33"/>
        <v>0</v>
      </c>
      <c r="L147" s="47">
        <f t="shared" si="34"/>
        <v>30</v>
      </c>
      <c r="M147" s="47">
        <f t="shared" si="26"/>
        <v>1</v>
      </c>
      <c r="N147" s="48">
        <f t="shared" si="27"/>
        <v>45017</v>
      </c>
      <c r="O147" s="48">
        <f t="shared" si="28"/>
        <v>45017</v>
      </c>
      <c r="P147" s="48">
        <f t="shared" si="29"/>
        <v>45047</v>
      </c>
      <c r="Q147" s="20">
        <f>VLOOKUP(E147,'ВВОД '!$L$3:$M$44,2)</f>
        <v>365</v>
      </c>
      <c r="R147" s="49">
        <f t="shared" si="35"/>
        <v>0</v>
      </c>
      <c r="S147" s="49">
        <f t="shared" si="36"/>
        <v>30</v>
      </c>
      <c r="T147" s="50">
        <f t="shared" si="38"/>
        <v>9879.7</v>
      </c>
      <c r="U147" s="51">
        <f t="shared" si="37"/>
        <v>9879697</v>
      </c>
      <c r="V147" s="51">
        <f>$I146*'ВВОД '!$B$14*L147/Q147</f>
        <v>9879.697808219169</v>
      </c>
      <c r="W147" s="31"/>
      <c r="X147" s="31"/>
      <c r="Y147" s="31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</row>
    <row r="148" spans="2:48" ht="16.5">
      <c r="B148" s="33">
        <v>135</v>
      </c>
      <c r="C148" s="34" t="s">
        <v>59</v>
      </c>
      <c r="D148" s="35">
        <f t="shared" si="30"/>
        <v>5</v>
      </c>
      <c r="E148" s="36">
        <f t="shared" si="31"/>
        <v>2023</v>
      </c>
      <c r="F148" s="37">
        <f>IF(B148=MAX('ВВОД '!$B$10:$G$10),G148+H148,IF((I147+H148)&gt;F147,F147,G148+H148))</f>
        <v>23761</v>
      </c>
      <c r="G148" s="37">
        <f>IF(B148=MAX('ВВОД '!$B$10:$G$10),'Информационный расчет'!I147,IF((I147+H148)&gt;F147,F148-H148,I147))</f>
        <v>13669.87</v>
      </c>
      <c r="H148" s="44">
        <f>IF($I147*'ВВОД '!$B$14*L148/Q148&gt;=0,T148,0)</f>
        <v>10091.13</v>
      </c>
      <c r="I148" s="45">
        <f t="shared" si="32"/>
        <v>1174478.7299999986</v>
      </c>
      <c r="J148" s="46"/>
      <c r="K148" s="40">
        <f t="shared" si="33"/>
        <v>0</v>
      </c>
      <c r="L148" s="47">
        <f t="shared" si="34"/>
        <v>31</v>
      </c>
      <c r="M148" s="47">
        <f t="shared" si="26"/>
        <v>1</v>
      </c>
      <c r="N148" s="48">
        <f t="shared" si="27"/>
        <v>45047</v>
      </c>
      <c r="O148" s="48">
        <f t="shared" si="28"/>
        <v>45047</v>
      </c>
      <c r="P148" s="48">
        <f t="shared" si="29"/>
        <v>45078</v>
      </c>
      <c r="Q148" s="20">
        <f>VLOOKUP(E148,'ВВОД '!$L$3:$M$44,2)</f>
        <v>365</v>
      </c>
      <c r="R148" s="49">
        <f t="shared" si="35"/>
        <v>0</v>
      </c>
      <c r="S148" s="49">
        <f t="shared" si="36"/>
        <v>31</v>
      </c>
      <c r="T148" s="50">
        <f t="shared" si="38"/>
        <v>10091.13</v>
      </c>
      <c r="U148" s="51">
        <f t="shared" si="37"/>
        <v>10091125</v>
      </c>
      <c r="V148" s="51">
        <f>$I147*'ВВОД '!$B$14*L148/Q148</f>
        <v>10091.1250958904</v>
      </c>
      <c r="W148" s="31"/>
      <c r="X148" s="31"/>
      <c r="Y148" s="31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</row>
    <row r="149" spans="2:48" ht="16.5">
      <c r="B149" s="56">
        <v>136</v>
      </c>
      <c r="C149" s="34" t="s">
        <v>59</v>
      </c>
      <c r="D149" s="35">
        <f t="shared" si="30"/>
        <v>6</v>
      </c>
      <c r="E149" s="36">
        <f t="shared" si="31"/>
        <v>2023</v>
      </c>
      <c r="F149" s="37">
        <f>IF(B149=MAX('ВВОД '!$B$10:$G$10),G149+H149,IF((I148+H149)&gt;F148,F148,G149+H149))</f>
        <v>23761</v>
      </c>
      <c r="G149" s="37">
        <f>IF(B149=MAX('ВВОД '!$B$10:$G$10),'Информационный расчет'!I148,IF((I148+H149)&gt;F148,F149-H149,I148))</f>
        <v>14107.75</v>
      </c>
      <c r="H149" s="44">
        <f>IF($I148*'ВВОД '!$B$14*L149/Q149&gt;=0,T149,0)</f>
        <v>9653.25</v>
      </c>
      <c r="I149" s="45">
        <f t="shared" si="32"/>
        <v>1160370.9799999986</v>
      </c>
      <c r="J149" s="46"/>
      <c r="K149" s="40">
        <f t="shared" si="33"/>
        <v>0</v>
      </c>
      <c r="L149" s="47">
        <f t="shared" si="34"/>
        <v>30</v>
      </c>
      <c r="M149" s="47">
        <f t="shared" si="26"/>
        <v>1</v>
      </c>
      <c r="N149" s="48">
        <f t="shared" si="27"/>
        <v>45078</v>
      </c>
      <c r="O149" s="48">
        <f t="shared" si="28"/>
        <v>45078</v>
      </c>
      <c r="P149" s="48">
        <f t="shared" si="29"/>
        <v>45108</v>
      </c>
      <c r="Q149" s="20">
        <f>VLOOKUP(E149,'ВВОД '!$L$3:$M$44,2)</f>
        <v>365</v>
      </c>
      <c r="R149" s="49">
        <f t="shared" si="35"/>
        <v>0</v>
      </c>
      <c r="S149" s="49">
        <f t="shared" si="36"/>
        <v>30</v>
      </c>
      <c r="T149" s="50">
        <f t="shared" si="38"/>
        <v>9653.25</v>
      </c>
      <c r="U149" s="51">
        <f t="shared" si="37"/>
        <v>9653249</v>
      </c>
      <c r="V149" s="51">
        <f>$I148*'ВВОД '!$B$14*L149/Q149</f>
        <v>9653.249835616427</v>
      </c>
      <c r="W149" s="31"/>
      <c r="X149" s="31"/>
      <c r="Y149" s="31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</row>
    <row r="150" spans="2:48" ht="16.5">
      <c r="B150" s="33">
        <v>137</v>
      </c>
      <c r="C150" s="34" t="s">
        <v>59</v>
      </c>
      <c r="D150" s="35">
        <f t="shared" si="30"/>
        <v>7</v>
      </c>
      <c r="E150" s="36">
        <f t="shared" si="31"/>
        <v>2023</v>
      </c>
      <c r="F150" s="37">
        <f>IF(B150=MAX('ВВОД '!$B$10:$G$10),G150+H150,IF((I149+H150)&gt;F149,F149,G150+H150))</f>
        <v>23761</v>
      </c>
      <c r="G150" s="37">
        <f>IF(B150=MAX('ВВОД '!$B$10:$G$10),'Информационный расчет'!I149,IF((I149+H150)&gt;F149,F150-H150,I149))</f>
        <v>13905.79</v>
      </c>
      <c r="H150" s="44">
        <f>IF($I149*'ВВОД '!$B$14*L150/Q150&gt;=0,T150,0)</f>
        <v>9855.21</v>
      </c>
      <c r="I150" s="45">
        <f t="shared" si="32"/>
        <v>1146465.1899999985</v>
      </c>
      <c r="J150" s="46"/>
      <c r="K150" s="40">
        <f t="shared" si="33"/>
        <v>0</v>
      </c>
      <c r="L150" s="47">
        <f t="shared" si="34"/>
        <v>31</v>
      </c>
      <c r="M150" s="47">
        <f t="shared" si="26"/>
        <v>1</v>
      </c>
      <c r="N150" s="48">
        <f t="shared" si="27"/>
        <v>45108</v>
      </c>
      <c r="O150" s="48">
        <f t="shared" si="28"/>
        <v>45108</v>
      </c>
      <c r="P150" s="48">
        <f t="shared" si="29"/>
        <v>45139</v>
      </c>
      <c r="Q150" s="20">
        <f>VLOOKUP(E150,'ВВОД '!$L$3:$M$44,2)</f>
        <v>365</v>
      </c>
      <c r="R150" s="49">
        <f t="shared" si="35"/>
        <v>0</v>
      </c>
      <c r="S150" s="49">
        <f t="shared" si="36"/>
        <v>31</v>
      </c>
      <c r="T150" s="50">
        <f t="shared" si="38"/>
        <v>9855.21</v>
      </c>
      <c r="U150" s="51">
        <f t="shared" si="37"/>
        <v>9855205</v>
      </c>
      <c r="V150" s="51">
        <f>$I149*'ВВОД '!$B$14*L150/Q150</f>
        <v>9855.205583561632</v>
      </c>
      <c r="W150" s="31"/>
      <c r="X150" s="31"/>
      <c r="Y150" s="31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</row>
    <row r="151" spans="2:48" ht="16.5">
      <c r="B151" s="56">
        <v>138</v>
      </c>
      <c r="C151" s="34" t="s">
        <v>59</v>
      </c>
      <c r="D151" s="35">
        <f t="shared" si="30"/>
        <v>8</v>
      </c>
      <c r="E151" s="36">
        <f t="shared" si="31"/>
        <v>2023</v>
      </c>
      <c r="F151" s="37">
        <f>IF(B151=MAX('ВВОД '!$B$10:$G$10),G151+H151,IF((I150+H151)&gt;F150,F150,G151+H151))</f>
        <v>23761</v>
      </c>
      <c r="G151" s="37">
        <f>IF(B151=MAX('ВВОД '!$B$10:$G$10),'Информационный расчет'!I150,IF((I150+H151)&gt;F150,F151-H151,I150))</f>
        <v>14023.9</v>
      </c>
      <c r="H151" s="44">
        <f>IF($I150*'ВВОД '!$B$14*L151/Q151&gt;=0,T151,0)</f>
        <v>9737.1</v>
      </c>
      <c r="I151" s="45">
        <f t="shared" si="32"/>
        <v>1132441.2899999986</v>
      </c>
      <c r="J151" s="46"/>
      <c r="K151" s="40">
        <f t="shared" si="33"/>
        <v>0</v>
      </c>
      <c r="L151" s="47">
        <f t="shared" si="34"/>
        <v>31</v>
      </c>
      <c r="M151" s="47">
        <f t="shared" si="26"/>
        <v>1</v>
      </c>
      <c r="N151" s="48">
        <f t="shared" si="27"/>
        <v>45139</v>
      </c>
      <c r="O151" s="48">
        <f t="shared" si="28"/>
        <v>45139</v>
      </c>
      <c r="P151" s="48">
        <f t="shared" si="29"/>
        <v>45170</v>
      </c>
      <c r="Q151" s="20">
        <f>VLOOKUP(E151,'ВВОД '!$L$3:$M$44,2)</f>
        <v>365</v>
      </c>
      <c r="R151" s="49">
        <f t="shared" si="35"/>
        <v>0</v>
      </c>
      <c r="S151" s="49">
        <f t="shared" si="36"/>
        <v>31</v>
      </c>
      <c r="T151" s="50">
        <f t="shared" si="38"/>
        <v>9737.1</v>
      </c>
      <c r="U151" s="51">
        <f t="shared" si="37"/>
        <v>9737101</v>
      </c>
      <c r="V151" s="51">
        <f>$I150*'ВВОД '!$B$14*L151/Q151</f>
        <v>9737.101613698618</v>
      </c>
      <c r="W151" s="31"/>
      <c r="X151" s="31"/>
      <c r="Y151" s="31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</row>
    <row r="152" spans="2:48" ht="16.5">
      <c r="B152" s="33">
        <v>139</v>
      </c>
      <c r="C152" s="34" t="s">
        <v>59</v>
      </c>
      <c r="D152" s="35">
        <f t="shared" si="30"/>
        <v>9</v>
      </c>
      <c r="E152" s="36">
        <f t="shared" si="31"/>
        <v>2023</v>
      </c>
      <c r="F152" s="37">
        <f>IF(B152=MAX('ВВОД '!$B$10:$G$10),G152+H152,IF((I151+H152)&gt;F151,F151,G152+H152))</f>
        <v>23761</v>
      </c>
      <c r="G152" s="37">
        <f>IF(B152=MAX('ВВОД '!$B$10:$G$10),'Информационный расчет'!I151,IF((I151+H152)&gt;F151,F152-H152,I151))</f>
        <v>14453.26</v>
      </c>
      <c r="H152" s="44">
        <f>IF($I151*'ВВОД '!$B$14*L152/Q152&gt;=0,T152,0)</f>
        <v>9307.74</v>
      </c>
      <c r="I152" s="45">
        <f t="shared" si="32"/>
        <v>1117988.0299999986</v>
      </c>
      <c r="J152" s="46"/>
      <c r="K152" s="40">
        <f t="shared" si="33"/>
        <v>0</v>
      </c>
      <c r="L152" s="47">
        <f t="shared" si="34"/>
        <v>30</v>
      </c>
      <c r="M152" s="47">
        <f t="shared" si="26"/>
        <v>1</v>
      </c>
      <c r="N152" s="48">
        <f t="shared" si="27"/>
        <v>45170</v>
      </c>
      <c r="O152" s="48">
        <f t="shared" si="28"/>
        <v>45170</v>
      </c>
      <c r="P152" s="48">
        <f t="shared" si="29"/>
        <v>45200</v>
      </c>
      <c r="Q152" s="20">
        <f>VLOOKUP(E152,'ВВОД '!$L$3:$M$44,2)</f>
        <v>365</v>
      </c>
      <c r="R152" s="49">
        <f t="shared" si="35"/>
        <v>0</v>
      </c>
      <c r="S152" s="49">
        <f t="shared" si="36"/>
        <v>30</v>
      </c>
      <c r="T152" s="50">
        <f t="shared" si="38"/>
        <v>9307.74</v>
      </c>
      <c r="U152" s="51">
        <f t="shared" si="37"/>
        <v>9307736</v>
      </c>
      <c r="V152" s="51">
        <f>$I151*'ВВОД '!$B$14*L152/Q152</f>
        <v>9307.736630136975</v>
      </c>
      <c r="W152" s="31"/>
      <c r="X152" s="31"/>
      <c r="Y152" s="31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</row>
    <row r="153" spans="2:48" ht="16.5">
      <c r="B153" s="56">
        <v>140</v>
      </c>
      <c r="C153" s="34" t="s">
        <v>59</v>
      </c>
      <c r="D153" s="35">
        <f t="shared" si="30"/>
        <v>10</v>
      </c>
      <c r="E153" s="36">
        <f t="shared" si="31"/>
        <v>2023</v>
      </c>
      <c r="F153" s="37">
        <f>IF(B153=MAX('ВВОД '!$B$10:$G$10),G153+H153,IF((I152+H153)&gt;F152,F152,G153+H153))</f>
        <v>23761</v>
      </c>
      <c r="G153" s="37">
        <f>IF(B153=MAX('ВВОД '!$B$10:$G$10),'Информационный расчет'!I152,IF((I152+H153)&gt;F152,F153-H153,I152))</f>
        <v>14265.76</v>
      </c>
      <c r="H153" s="44">
        <f>IF($I152*'ВВОД '!$B$14*L153/Q153&gt;=0,T153,0)</f>
        <v>9495.24</v>
      </c>
      <c r="I153" s="45">
        <f t="shared" si="32"/>
        <v>1103722.2699999986</v>
      </c>
      <c r="J153" s="46"/>
      <c r="K153" s="40">
        <f t="shared" si="33"/>
        <v>0</v>
      </c>
      <c r="L153" s="47">
        <f t="shared" si="34"/>
        <v>31</v>
      </c>
      <c r="M153" s="47">
        <f t="shared" si="26"/>
        <v>1</v>
      </c>
      <c r="N153" s="48">
        <f t="shared" si="27"/>
        <v>45200</v>
      </c>
      <c r="O153" s="48">
        <f t="shared" si="28"/>
        <v>45200</v>
      </c>
      <c r="P153" s="48">
        <f t="shared" si="29"/>
        <v>45231</v>
      </c>
      <c r="Q153" s="20">
        <f>VLOOKUP(E153,'ВВОД '!$L$3:$M$44,2)</f>
        <v>365</v>
      </c>
      <c r="R153" s="49">
        <f t="shared" si="35"/>
        <v>0</v>
      </c>
      <c r="S153" s="49">
        <f t="shared" si="36"/>
        <v>31</v>
      </c>
      <c r="T153" s="50">
        <f t="shared" si="38"/>
        <v>9495.24</v>
      </c>
      <c r="U153" s="51">
        <f t="shared" si="37"/>
        <v>9495240</v>
      </c>
      <c r="V153" s="51">
        <f>$I152*'ВВОД '!$B$14*L153/Q153</f>
        <v>9495.240802739714</v>
      </c>
      <c r="W153" s="31"/>
      <c r="X153" s="31"/>
      <c r="Y153" s="31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</row>
    <row r="154" spans="2:48" ht="16.5">
      <c r="B154" s="33">
        <v>141</v>
      </c>
      <c r="C154" s="34" t="s">
        <v>59</v>
      </c>
      <c r="D154" s="35">
        <f t="shared" si="30"/>
        <v>11</v>
      </c>
      <c r="E154" s="36">
        <f t="shared" si="31"/>
        <v>2023</v>
      </c>
      <c r="F154" s="37">
        <f>IF(B154=MAX('ВВОД '!$B$10:$G$10),G154+H154,IF((I153+H154)&gt;F153,F153,G154+H154))</f>
        <v>23761</v>
      </c>
      <c r="G154" s="37">
        <f>IF(B154=MAX('ВВОД '!$B$10:$G$10),'Информационный расчет'!I153,IF((I153+H154)&gt;F153,F154-H154,I153))</f>
        <v>14689.31</v>
      </c>
      <c r="H154" s="44">
        <f>IF($I153*'ВВОД '!$B$14*L154/Q154&gt;=0,T154,0)</f>
        <v>9071.69</v>
      </c>
      <c r="I154" s="45">
        <f t="shared" si="32"/>
        <v>1089032.9599999986</v>
      </c>
      <c r="J154" s="46"/>
      <c r="K154" s="40">
        <f t="shared" si="33"/>
        <v>0</v>
      </c>
      <c r="L154" s="47">
        <f t="shared" si="34"/>
        <v>30</v>
      </c>
      <c r="M154" s="47">
        <f t="shared" si="26"/>
        <v>1</v>
      </c>
      <c r="N154" s="48">
        <f t="shared" si="27"/>
        <v>45231</v>
      </c>
      <c r="O154" s="48">
        <f t="shared" si="28"/>
        <v>45231</v>
      </c>
      <c r="P154" s="48">
        <f t="shared" si="29"/>
        <v>45261</v>
      </c>
      <c r="Q154" s="20">
        <f>VLOOKUP(E154,'ВВОД '!$L$3:$M$44,2)</f>
        <v>365</v>
      </c>
      <c r="R154" s="49">
        <f t="shared" si="35"/>
        <v>0</v>
      </c>
      <c r="S154" s="49">
        <f t="shared" si="36"/>
        <v>30</v>
      </c>
      <c r="T154" s="50">
        <f t="shared" si="38"/>
        <v>9071.69</v>
      </c>
      <c r="U154" s="51">
        <f t="shared" si="37"/>
        <v>9071689</v>
      </c>
      <c r="V154" s="51">
        <f>$I153*'ВВОД '!$B$14*L154/Q154</f>
        <v>9071.689890410948</v>
      </c>
      <c r="W154" s="31"/>
      <c r="X154" s="31"/>
      <c r="Y154" s="31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</row>
    <row r="155" spans="2:48" ht="16.5">
      <c r="B155" s="56">
        <v>142</v>
      </c>
      <c r="C155" s="34" t="s">
        <v>59</v>
      </c>
      <c r="D155" s="35">
        <f t="shared" si="30"/>
        <v>12</v>
      </c>
      <c r="E155" s="36">
        <f t="shared" si="31"/>
        <v>2023</v>
      </c>
      <c r="F155" s="37">
        <f>IF(B155=MAX('ВВОД '!$B$10:$G$10),G155+H155,IF((I154+H155)&gt;F154,F154,G155+H155))</f>
        <v>23761</v>
      </c>
      <c r="G155" s="37">
        <f>IF(B155=MAX('ВВОД '!$B$10:$G$10),'Информационный расчет'!I154,IF((I154+H155)&gt;F154,F155-H155,I154))</f>
        <v>14511.68</v>
      </c>
      <c r="H155" s="44">
        <f>IF($I154*'ВВОД '!$B$14*L155/Q155&gt;=0,T155,0)</f>
        <v>9249.32</v>
      </c>
      <c r="I155" s="45">
        <f t="shared" si="32"/>
        <v>1074521.2799999986</v>
      </c>
      <c r="J155" s="46"/>
      <c r="K155" s="40">
        <f t="shared" si="33"/>
        <v>0</v>
      </c>
      <c r="L155" s="47">
        <f t="shared" si="34"/>
        <v>31</v>
      </c>
      <c r="M155" s="47">
        <f t="shared" si="26"/>
        <v>1</v>
      </c>
      <c r="N155" s="48">
        <f t="shared" si="27"/>
        <v>45261</v>
      </c>
      <c r="O155" s="48">
        <f t="shared" si="28"/>
        <v>45261</v>
      </c>
      <c r="P155" s="48">
        <f t="shared" si="29"/>
        <v>45292</v>
      </c>
      <c r="Q155" s="20">
        <f>VLOOKUP(E155,'ВВОД '!$L$3:$M$44,2)</f>
        <v>365</v>
      </c>
      <c r="R155" s="49">
        <f t="shared" si="35"/>
        <v>0</v>
      </c>
      <c r="S155" s="49">
        <f t="shared" si="36"/>
        <v>31</v>
      </c>
      <c r="T155" s="50">
        <f t="shared" si="38"/>
        <v>9249.32</v>
      </c>
      <c r="U155" s="51">
        <f t="shared" si="37"/>
        <v>9249321</v>
      </c>
      <c r="V155" s="51">
        <f>$I154*'ВВОД '!$B$14*L155/Q155</f>
        <v>9249.321030136973</v>
      </c>
      <c r="W155" s="31"/>
      <c r="X155" s="31"/>
      <c r="Y155" s="31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</row>
    <row r="156" spans="2:48" ht="16.5">
      <c r="B156" s="33">
        <v>143</v>
      </c>
      <c r="C156" s="34" t="s">
        <v>59</v>
      </c>
      <c r="D156" s="35">
        <f t="shared" si="30"/>
        <v>1</v>
      </c>
      <c r="E156" s="36">
        <f t="shared" si="31"/>
        <v>2024</v>
      </c>
      <c r="F156" s="37">
        <f>IF(B156=MAX('ВВОД '!$B$10:$G$10),G156+H156,IF((I155+H156)&gt;F155,F155,G156+H156))</f>
        <v>23761</v>
      </c>
      <c r="G156" s="37">
        <f>IF(B156=MAX('ВВОД '!$B$10:$G$10),'Информационный расчет'!I155,IF((I155+H156)&gt;F155,F156-H156,I155))</f>
        <v>14659.86</v>
      </c>
      <c r="H156" s="44">
        <f>IF($I155*'ВВОД '!$B$14*L156/Q156&gt;=0,T156,0)</f>
        <v>9101.14</v>
      </c>
      <c r="I156" s="45">
        <f t="shared" si="32"/>
        <v>1059861.4199999985</v>
      </c>
      <c r="J156" s="46"/>
      <c r="K156" s="40">
        <f t="shared" si="33"/>
        <v>0</v>
      </c>
      <c r="L156" s="47">
        <f t="shared" si="34"/>
        <v>31</v>
      </c>
      <c r="M156" s="47">
        <f t="shared" si="26"/>
        <v>1</v>
      </c>
      <c r="N156" s="48">
        <f t="shared" si="27"/>
        <v>45292</v>
      </c>
      <c r="O156" s="48">
        <f t="shared" si="28"/>
        <v>45292</v>
      </c>
      <c r="P156" s="48">
        <f t="shared" si="29"/>
        <v>45323</v>
      </c>
      <c r="Q156" s="20">
        <f>VLOOKUP(E156,'ВВОД '!$L$3:$M$44,2)</f>
        <v>366</v>
      </c>
      <c r="R156" s="49">
        <f t="shared" si="35"/>
        <v>0</v>
      </c>
      <c r="S156" s="49">
        <f t="shared" si="36"/>
        <v>31</v>
      </c>
      <c r="T156" s="50">
        <f t="shared" si="38"/>
        <v>9101.14</v>
      </c>
      <c r="U156" s="51">
        <f t="shared" si="37"/>
        <v>9101136</v>
      </c>
      <c r="V156" s="51">
        <f>$I155*'ВВОД '!$B$14*L156/Q156</f>
        <v>9101.136524590152</v>
      </c>
      <c r="W156" s="31"/>
      <c r="X156" s="31"/>
      <c r="Y156" s="31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</row>
    <row r="157" spans="2:48" ht="16.5">
      <c r="B157" s="56">
        <v>144</v>
      </c>
      <c r="C157" s="34" t="s">
        <v>59</v>
      </c>
      <c r="D157" s="35">
        <f t="shared" si="30"/>
        <v>2</v>
      </c>
      <c r="E157" s="36">
        <f t="shared" si="31"/>
        <v>2024</v>
      </c>
      <c r="F157" s="37">
        <f>IF(B157=MAX('ВВОД '!$B$10:$G$10),G157+H157,IF((I156+H157)&gt;F156,F156,G157+H157))</f>
        <v>23761</v>
      </c>
      <c r="G157" s="37">
        <f>IF(B157=MAX('ВВОД '!$B$10:$G$10),'Информационный расчет'!I156,IF((I156+H157)&gt;F156,F157-H157,I156))</f>
        <v>15363.19</v>
      </c>
      <c r="H157" s="44">
        <f>IF($I156*'ВВОД '!$B$14*L157/Q157&gt;=0,T157,0)</f>
        <v>8397.81</v>
      </c>
      <c r="I157" s="45">
        <f t="shared" si="32"/>
        <v>1044498.2299999986</v>
      </c>
      <c r="J157" s="46"/>
      <c r="K157" s="40">
        <f t="shared" si="33"/>
        <v>0</v>
      </c>
      <c r="L157" s="47">
        <f t="shared" si="34"/>
        <v>29</v>
      </c>
      <c r="M157" s="47">
        <f t="shared" si="26"/>
        <v>1</v>
      </c>
      <c r="N157" s="48">
        <f t="shared" si="27"/>
        <v>45323</v>
      </c>
      <c r="O157" s="48">
        <f t="shared" si="28"/>
        <v>45323</v>
      </c>
      <c r="P157" s="48">
        <f t="shared" si="29"/>
        <v>45352</v>
      </c>
      <c r="Q157" s="20">
        <f>VLOOKUP(E157,'ВВОД '!$L$3:$M$44,2)</f>
        <v>366</v>
      </c>
      <c r="R157" s="49">
        <f t="shared" si="35"/>
        <v>0</v>
      </c>
      <c r="S157" s="49">
        <f t="shared" si="36"/>
        <v>29</v>
      </c>
      <c r="T157" s="50">
        <f t="shared" si="38"/>
        <v>8397.81</v>
      </c>
      <c r="U157" s="51">
        <f t="shared" si="37"/>
        <v>8397809</v>
      </c>
      <c r="V157" s="51">
        <f>$I156*'ВВОД '!$B$14*L157/Q157</f>
        <v>8397.80906557376</v>
      </c>
      <c r="W157" s="31"/>
      <c r="X157" s="31"/>
      <c r="Y157" s="31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</row>
    <row r="158" spans="2:48" ht="16.5">
      <c r="B158" s="33">
        <v>145</v>
      </c>
      <c r="C158" s="34" t="s">
        <v>59</v>
      </c>
      <c r="D158" s="35">
        <f t="shared" si="30"/>
        <v>3</v>
      </c>
      <c r="E158" s="36">
        <f t="shared" si="31"/>
        <v>2024</v>
      </c>
      <c r="F158" s="37">
        <f>IF(B158=MAX('ВВОД '!$B$10:$G$10),G158+H158,IF((I157+H158)&gt;F157,F157,G158+H158))</f>
        <v>23761</v>
      </c>
      <c r="G158" s="37">
        <f>IF(B158=MAX('ВВОД '!$B$10:$G$10),'Информационный расчет'!I157,IF((I157+H158)&gt;F157,F158-H158,I157))</f>
        <v>14914.16</v>
      </c>
      <c r="H158" s="44">
        <f>IF($I157*'ВВОД '!$B$14*L158/Q158&gt;=0,T158,0)</f>
        <v>8846.84</v>
      </c>
      <c r="I158" s="45">
        <f t="shared" si="32"/>
        <v>1029584.0699999986</v>
      </c>
      <c r="J158" s="46"/>
      <c r="K158" s="40">
        <f t="shared" si="33"/>
        <v>0</v>
      </c>
      <c r="L158" s="47">
        <f t="shared" si="34"/>
        <v>31</v>
      </c>
      <c r="M158" s="47">
        <f t="shared" si="26"/>
        <v>1</v>
      </c>
      <c r="N158" s="48">
        <f t="shared" si="27"/>
        <v>45352</v>
      </c>
      <c r="O158" s="48">
        <f t="shared" si="28"/>
        <v>45352</v>
      </c>
      <c r="P158" s="48">
        <f t="shared" si="29"/>
        <v>45383</v>
      </c>
      <c r="Q158" s="20">
        <f>VLOOKUP(E158,'ВВОД '!$L$3:$M$44,2)</f>
        <v>366</v>
      </c>
      <c r="R158" s="49">
        <f t="shared" si="35"/>
        <v>0</v>
      </c>
      <c r="S158" s="49">
        <f t="shared" si="36"/>
        <v>31</v>
      </c>
      <c r="T158" s="50">
        <f t="shared" si="38"/>
        <v>8846.84</v>
      </c>
      <c r="U158" s="51">
        <f t="shared" si="37"/>
        <v>8846842</v>
      </c>
      <c r="V158" s="51">
        <f>$I157*'ВВОД '!$B$14*L158/Q158</f>
        <v>8846.842931693976</v>
      </c>
      <c r="W158" s="31"/>
      <c r="X158" s="31"/>
      <c r="Y158" s="31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</row>
    <row r="159" spans="2:48" ht="16.5">
      <c r="B159" s="56">
        <v>146</v>
      </c>
      <c r="C159" s="34" t="s">
        <v>59</v>
      </c>
      <c r="D159" s="35">
        <f t="shared" si="30"/>
        <v>4</v>
      </c>
      <c r="E159" s="36">
        <f t="shared" si="31"/>
        <v>2024</v>
      </c>
      <c r="F159" s="37">
        <f>IF(B159=MAX('ВВОД '!$B$10:$G$10),G159+H159,IF((I158+H159)&gt;F158,F158,G159+H159))</f>
        <v>23761</v>
      </c>
      <c r="G159" s="37">
        <f>IF(B159=MAX('ВВОД '!$B$10:$G$10),'Информационный расчет'!I158,IF((I158+H159)&gt;F158,F159-H159,I158))</f>
        <v>15321.79</v>
      </c>
      <c r="H159" s="44">
        <f>IF($I158*'ВВОД '!$B$14*L159/Q159&gt;=0,T159,0)</f>
        <v>8439.21</v>
      </c>
      <c r="I159" s="45">
        <f t="shared" si="32"/>
        <v>1014262.2799999985</v>
      </c>
      <c r="J159" s="46"/>
      <c r="K159" s="40">
        <f t="shared" si="33"/>
        <v>0</v>
      </c>
      <c r="L159" s="47">
        <f t="shared" si="34"/>
        <v>30</v>
      </c>
      <c r="M159" s="47">
        <f t="shared" si="26"/>
        <v>1</v>
      </c>
      <c r="N159" s="48">
        <f t="shared" si="27"/>
        <v>45383</v>
      </c>
      <c r="O159" s="48">
        <f t="shared" si="28"/>
        <v>45383</v>
      </c>
      <c r="P159" s="48">
        <f t="shared" si="29"/>
        <v>45413</v>
      </c>
      <c r="Q159" s="20">
        <f>VLOOKUP(E159,'ВВОД '!$L$3:$M$44,2)</f>
        <v>366</v>
      </c>
      <c r="R159" s="49">
        <f t="shared" si="35"/>
        <v>0</v>
      </c>
      <c r="S159" s="49">
        <f t="shared" si="36"/>
        <v>30</v>
      </c>
      <c r="T159" s="50">
        <f t="shared" si="38"/>
        <v>8439.21</v>
      </c>
      <c r="U159" s="51">
        <f t="shared" si="37"/>
        <v>8439213</v>
      </c>
      <c r="V159" s="51">
        <f>$I158*'ВВОД '!$B$14*L159/Q159</f>
        <v>8439.213688524578</v>
      </c>
      <c r="W159" s="31"/>
      <c r="X159" s="31"/>
      <c r="Y159" s="31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</row>
    <row r="160" spans="2:48" ht="16.5">
      <c r="B160" s="33">
        <v>147</v>
      </c>
      <c r="C160" s="34" t="s">
        <v>59</v>
      </c>
      <c r="D160" s="35">
        <f t="shared" si="30"/>
        <v>5</v>
      </c>
      <c r="E160" s="36">
        <f t="shared" si="31"/>
        <v>2024</v>
      </c>
      <c r="F160" s="37">
        <f>IF(B160=MAX('ВВОД '!$B$10:$G$10),G160+H160,IF((I159+H160)&gt;F159,F159,G160+H160))</f>
        <v>23761</v>
      </c>
      <c r="G160" s="37">
        <f>IF(B160=MAX('ВВОД '!$B$10:$G$10),'Информационный расчет'!I159,IF((I159+H160)&gt;F159,F160-H160,I159))</f>
        <v>15170.25</v>
      </c>
      <c r="H160" s="44">
        <f>IF($I159*'ВВОД '!$B$14*L160/Q160&gt;=0,T160,0)</f>
        <v>8590.75</v>
      </c>
      <c r="I160" s="45">
        <f t="shared" si="32"/>
        <v>999092.0299999985</v>
      </c>
      <c r="J160" s="46"/>
      <c r="K160" s="40">
        <f t="shared" si="33"/>
        <v>0</v>
      </c>
      <c r="L160" s="47">
        <f t="shared" si="34"/>
        <v>31</v>
      </c>
      <c r="M160" s="47">
        <f t="shared" si="26"/>
        <v>1</v>
      </c>
      <c r="N160" s="48">
        <f t="shared" si="27"/>
        <v>45413</v>
      </c>
      <c r="O160" s="48">
        <f t="shared" si="28"/>
        <v>45413</v>
      </c>
      <c r="P160" s="48">
        <f t="shared" si="29"/>
        <v>45444</v>
      </c>
      <c r="Q160" s="20">
        <f>VLOOKUP(E160,'ВВОД '!$L$3:$M$44,2)</f>
        <v>366</v>
      </c>
      <c r="R160" s="49">
        <f t="shared" si="35"/>
        <v>0</v>
      </c>
      <c r="S160" s="49">
        <f t="shared" si="36"/>
        <v>31</v>
      </c>
      <c r="T160" s="50">
        <f t="shared" si="38"/>
        <v>8590.75</v>
      </c>
      <c r="U160" s="51">
        <f t="shared" si="37"/>
        <v>8590746</v>
      </c>
      <c r="V160" s="51">
        <f>$I159*'ВВОД '!$B$14*L160/Q160</f>
        <v>8590.746087431682</v>
      </c>
      <c r="W160" s="31"/>
      <c r="X160" s="31"/>
      <c r="Y160" s="31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</row>
    <row r="161" spans="2:48" ht="16.5">
      <c r="B161" s="56">
        <v>148</v>
      </c>
      <c r="C161" s="34" t="s">
        <v>59</v>
      </c>
      <c r="D161" s="35">
        <f t="shared" si="30"/>
        <v>6</v>
      </c>
      <c r="E161" s="36">
        <f t="shared" si="31"/>
        <v>2024</v>
      </c>
      <c r="F161" s="37">
        <f>IF(B161=MAX('ВВОД '!$B$10:$G$10),G161+H161,IF((I160+H161)&gt;F160,F160,G161+H161))</f>
        <v>23761</v>
      </c>
      <c r="G161" s="37">
        <f>IF(B161=MAX('ВВОД '!$B$10:$G$10),'Информационный расчет'!I160,IF((I160+H161)&gt;F160,F161-H161,I160))</f>
        <v>15571.720000000001</v>
      </c>
      <c r="H161" s="44">
        <f>IF($I160*'ВВОД '!$B$14*L161/Q161&gt;=0,T161,0)</f>
        <v>8189.28</v>
      </c>
      <c r="I161" s="45">
        <f t="shared" si="32"/>
        <v>983520.3099999985</v>
      </c>
      <c r="J161" s="46"/>
      <c r="K161" s="40">
        <f t="shared" si="33"/>
        <v>0</v>
      </c>
      <c r="L161" s="47">
        <f t="shared" si="34"/>
        <v>30</v>
      </c>
      <c r="M161" s="47">
        <f t="shared" si="26"/>
        <v>1</v>
      </c>
      <c r="N161" s="48">
        <f t="shared" si="27"/>
        <v>45444</v>
      </c>
      <c r="O161" s="48">
        <f t="shared" si="28"/>
        <v>45444</v>
      </c>
      <c r="P161" s="48">
        <f t="shared" si="29"/>
        <v>45474</v>
      </c>
      <c r="Q161" s="20">
        <f>VLOOKUP(E161,'ВВОД '!$L$3:$M$44,2)</f>
        <v>366</v>
      </c>
      <c r="R161" s="49">
        <f t="shared" si="35"/>
        <v>0</v>
      </c>
      <c r="S161" s="49">
        <f t="shared" si="36"/>
        <v>30</v>
      </c>
      <c r="T161" s="50">
        <f t="shared" si="38"/>
        <v>8189.28</v>
      </c>
      <c r="U161" s="51">
        <f t="shared" si="37"/>
        <v>8189278</v>
      </c>
      <c r="V161" s="51">
        <f>$I160*'ВВОД '!$B$14*L161/Q161</f>
        <v>8189.278934426219</v>
      </c>
      <c r="W161" s="31"/>
      <c r="X161" s="31"/>
      <c r="Y161" s="31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</row>
    <row r="162" spans="2:48" ht="16.5">
      <c r="B162" s="33">
        <v>149</v>
      </c>
      <c r="C162" s="34" t="s">
        <v>59</v>
      </c>
      <c r="D162" s="35">
        <f t="shared" si="30"/>
        <v>7</v>
      </c>
      <c r="E162" s="36">
        <f t="shared" si="31"/>
        <v>2024</v>
      </c>
      <c r="F162" s="37">
        <f>IF(B162=MAX('ВВОД '!$B$10:$G$10),G162+H162,IF((I161+H162)&gt;F161,F161,G162+H162))</f>
        <v>23761</v>
      </c>
      <c r="G162" s="37">
        <f>IF(B162=MAX('ВВОД '!$B$10:$G$10),'Информационный расчет'!I161,IF((I161+H162)&gt;F161,F162-H162,I161))</f>
        <v>15430.64</v>
      </c>
      <c r="H162" s="44">
        <f>IF($I161*'ВВОД '!$B$14*L162/Q162&gt;=0,T162,0)</f>
        <v>8330.36</v>
      </c>
      <c r="I162" s="45">
        <f t="shared" si="32"/>
        <v>968089.6699999985</v>
      </c>
      <c r="J162" s="46"/>
      <c r="K162" s="40">
        <f t="shared" si="33"/>
        <v>0</v>
      </c>
      <c r="L162" s="47">
        <f t="shared" si="34"/>
        <v>31</v>
      </c>
      <c r="M162" s="47">
        <f t="shared" si="26"/>
        <v>1</v>
      </c>
      <c r="N162" s="48">
        <f t="shared" si="27"/>
        <v>45474</v>
      </c>
      <c r="O162" s="48">
        <f t="shared" si="28"/>
        <v>45474</v>
      </c>
      <c r="P162" s="48">
        <f t="shared" si="29"/>
        <v>45505</v>
      </c>
      <c r="Q162" s="20">
        <f>VLOOKUP(E162,'ВВОД '!$L$3:$M$44,2)</f>
        <v>366</v>
      </c>
      <c r="R162" s="49">
        <f t="shared" si="35"/>
        <v>0</v>
      </c>
      <c r="S162" s="49">
        <f t="shared" si="36"/>
        <v>31</v>
      </c>
      <c r="T162" s="50">
        <f t="shared" si="38"/>
        <v>8330.36</v>
      </c>
      <c r="U162" s="51">
        <f t="shared" si="37"/>
        <v>8330363</v>
      </c>
      <c r="V162" s="51">
        <f>$I161*'ВВОД '!$B$14*L162/Q162</f>
        <v>8330.363281420752</v>
      </c>
      <c r="W162" s="31"/>
      <c r="X162" s="31"/>
      <c r="Y162" s="31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</row>
    <row r="163" spans="2:48" ht="16.5">
      <c r="B163" s="56">
        <v>150</v>
      </c>
      <c r="C163" s="34" t="s">
        <v>59</v>
      </c>
      <c r="D163" s="35">
        <f t="shared" si="30"/>
        <v>8</v>
      </c>
      <c r="E163" s="36">
        <f t="shared" si="31"/>
        <v>2024</v>
      </c>
      <c r="F163" s="37">
        <f>IF(B163=MAX('ВВОД '!$B$10:$G$10),G163+H163,IF((I162+H163)&gt;F162,F162,G163+H163))</f>
        <v>23761</v>
      </c>
      <c r="G163" s="37">
        <f>IF(B163=MAX('ВВОД '!$B$10:$G$10),'Информационный расчет'!I162,IF((I162+H163)&gt;F162,F163-H163,I162))</f>
        <v>15561.33</v>
      </c>
      <c r="H163" s="44">
        <f>IF($I162*'ВВОД '!$B$14*L163/Q163&gt;=0,T163,0)</f>
        <v>8199.67</v>
      </c>
      <c r="I163" s="45">
        <f t="shared" si="32"/>
        <v>952528.3399999986</v>
      </c>
      <c r="J163" s="46"/>
      <c r="K163" s="40">
        <f t="shared" si="33"/>
        <v>0</v>
      </c>
      <c r="L163" s="47">
        <f t="shared" si="34"/>
        <v>31</v>
      </c>
      <c r="M163" s="47">
        <f t="shared" si="26"/>
        <v>1</v>
      </c>
      <c r="N163" s="48">
        <f t="shared" si="27"/>
        <v>45505</v>
      </c>
      <c r="O163" s="48">
        <f t="shared" si="28"/>
        <v>45505</v>
      </c>
      <c r="P163" s="48">
        <f t="shared" si="29"/>
        <v>45536</v>
      </c>
      <c r="Q163" s="20">
        <f>VLOOKUP(E163,'ВВОД '!$L$3:$M$44,2)</f>
        <v>366</v>
      </c>
      <c r="R163" s="49">
        <f t="shared" si="35"/>
        <v>0</v>
      </c>
      <c r="S163" s="49">
        <f t="shared" si="36"/>
        <v>31</v>
      </c>
      <c r="T163" s="50">
        <f t="shared" si="38"/>
        <v>8199.67</v>
      </c>
      <c r="U163" s="51">
        <f t="shared" si="37"/>
        <v>8199666</v>
      </c>
      <c r="V163" s="51">
        <f>$I162*'ВВОД '!$B$14*L163/Q163</f>
        <v>8199.666603825124</v>
      </c>
      <c r="W163" s="31"/>
      <c r="X163" s="31"/>
      <c r="Y163" s="31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</row>
    <row r="164" spans="2:48" ht="16.5">
      <c r="B164" s="33">
        <v>151</v>
      </c>
      <c r="C164" s="34" t="s">
        <v>59</v>
      </c>
      <c r="D164" s="35">
        <f t="shared" si="30"/>
        <v>9</v>
      </c>
      <c r="E164" s="36">
        <f t="shared" si="31"/>
        <v>2024</v>
      </c>
      <c r="F164" s="37">
        <f>IF(B164=MAX('ВВОД '!$B$10:$G$10),G164+H164,IF((I163+H164)&gt;F163,F163,G164+H164))</f>
        <v>23761</v>
      </c>
      <c r="G164" s="37">
        <f>IF(B164=MAX('ВВОД '!$B$10:$G$10),'Информационный расчет'!I163,IF((I163+H164)&gt;F163,F164-H164,I163))</f>
        <v>15953.39</v>
      </c>
      <c r="H164" s="44">
        <f>IF($I163*'ВВОД '!$B$14*L164/Q164&gt;=0,T164,0)</f>
        <v>7807.61</v>
      </c>
      <c r="I164" s="45">
        <f t="shared" si="32"/>
        <v>936574.9499999986</v>
      </c>
      <c r="J164" s="46"/>
      <c r="K164" s="40">
        <f t="shared" si="33"/>
        <v>0</v>
      </c>
      <c r="L164" s="47">
        <f t="shared" si="34"/>
        <v>30</v>
      </c>
      <c r="M164" s="47">
        <f t="shared" si="26"/>
        <v>1</v>
      </c>
      <c r="N164" s="48">
        <f t="shared" si="27"/>
        <v>45536</v>
      </c>
      <c r="O164" s="48">
        <f t="shared" si="28"/>
        <v>45536</v>
      </c>
      <c r="P164" s="48">
        <f t="shared" si="29"/>
        <v>45566</v>
      </c>
      <c r="Q164" s="20">
        <f>VLOOKUP(E164,'ВВОД '!$L$3:$M$44,2)</f>
        <v>366</v>
      </c>
      <c r="R164" s="49">
        <f t="shared" si="35"/>
        <v>0</v>
      </c>
      <c r="S164" s="49">
        <f t="shared" si="36"/>
        <v>30</v>
      </c>
      <c r="T164" s="50">
        <f t="shared" si="38"/>
        <v>7807.61</v>
      </c>
      <c r="U164" s="51">
        <f t="shared" si="37"/>
        <v>7807609</v>
      </c>
      <c r="V164" s="51">
        <f>$I163*'ВВОД '!$B$14*L164/Q164</f>
        <v>7807.609344262283</v>
      </c>
      <c r="W164" s="31"/>
      <c r="X164" s="31"/>
      <c r="Y164" s="31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</row>
    <row r="165" spans="2:48" ht="16.5">
      <c r="B165" s="56">
        <v>152</v>
      </c>
      <c r="C165" s="34" t="s">
        <v>59</v>
      </c>
      <c r="D165" s="35">
        <f t="shared" si="30"/>
        <v>10</v>
      </c>
      <c r="E165" s="36">
        <f t="shared" si="31"/>
        <v>2024</v>
      </c>
      <c r="F165" s="37">
        <f>IF(B165=MAX('ВВОД '!$B$10:$G$10),G165+H165,IF((I164+H165)&gt;F164,F164,G165+H165))</f>
        <v>23761</v>
      </c>
      <c r="G165" s="37">
        <f>IF(B165=MAX('ВВОД '!$B$10:$G$10),'Информационный расчет'!I164,IF((I164+H165)&gt;F164,F165-H165,I164))</f>
        <v>15828.26</v>
      </c>
      <c r="H165" s="44">
        <f>IF($I164*'ВВОД '!$B$14*L165/Q165&gt;=0,T165,0)</f>
        <v>7932.74</v>
      </c>
      <c r="I165" s="45">
        <f t="shared" si="32"/>
        <v>920746.6899999985</v>
      </c>
      <c r="J165" s="46"/>
      <c r="K165" s="40">
        <f t="shared" si="33"/>
        <v>0</v>
      </c>
      <c r="L165" s="47">
        <f t="shared" si="34"/>
        <v>31</v>
      </c>
      <c r="M165" s="47">
        <f t="shared" si="26"/>
        <v>1</v>
      </c>
      <c r="N165" s="48">
        <f t="shared" si="27"/>
        <v>45566</v>
      </c>
      <c r="O165" s="48">
        <f t="shared" si="28"/>
        <v>45566</v>
      </c>
      <c r="P165" s="48">
        <f t="shared" si="29"/>
        <v>45597</v>
      </c>
      <c r="Q165" s="20">
        <f>VLOOKUP(E165,'ВВОД '!$L$3:$M$44,2)</f>
        <v>366</v>
      </c>
      <c r="R165" s="49">
        <f t="shared" si="35"/>
        <v>0</v>
      </c>
      <c r="S165" s="49">
        <f t="shared" si="36"/>
        <v>31</v>
      </c>
      <c r="T165" s="50">
        <f t="shared" si="38"/>
        <v>7932.74</v>
      </c>
      <c r="U165" s="51">
        <f t="shared" si="37"/>
        <v>7932738</v>
      </c>
      <c r="V165" s="51">
        <f>$I164*'ВВОД '!$B$14*L165/Q165</f>
        <v>7932.738647540973</v>
      </c>
      <c r="W165" s="31"/>
      <c r="X165" s="31"/>
      <c r="Y165" s="31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</row>
    <row r="166" spans="2:48" ht="16.5">
      <c r="B166" s="33">
        <v>153</v>
      </c>
      <c r="C166" s="34" t="s">
        <v>59</v>
      </c>
      <c r="D166" s="35">
        <f t="shared" si="30"/>
        <v>11</v>
      </c>
      <c r="E166" s="36">
        <f t="shared" si="31"/>
        <v>2024</v>
      </c>
      <c r="F166" s="37">
        <f>IF(B166=MAX('ВВОД '!$B$10:$G$10),G166+H166,IF((I165+H166)&gt;F165,F165,G166+H166))</f>
        <v>23761</v>
      </c>
      <c r="G166" s="37">
        <f>IF(B166=MAX('ВВОД '!$B$10:$G$10),'Информационный расчет'!I165,IF((I165+H166)&gt;F165,F166-H166,I165))</f>
        <v>16213.9</v>
      </c>
      <c r="H166" s="44">
        <f>IF($I165*'ВВОД '!$B$14*L166/Q166&gt;=0,T166,0)</f>
        <v>7547.1</v>
      </c>
      <c r="I166" s="45">
        <f t="shared" si="32"/>
        <v>904532.7899999985</v>
      </c>
      <c r="J166" s="46"/>
      <c r="K166" s="40">
        <f t="shared" si="33"/>
        <v>0</v>
      </c>
      <c r="L166" s="47">
        <f t="shared" si="34"/>
        <v>30</v>
      </c>
      <c r="M166" s="47">
        <f t="shared" si="26"/>
        <v>1</v>
      </c>
      <c r="N166" s="48">
        <f t="shared" si="27"/>
        <v>45597</v>
      </c>
      <c r="O166" s="48">
        <f t="shared" si="28"/>
        <v>45597</v>
      </c>
      <c r="P166" s="48">
        <f t="shared" si="29"/>
        <v>45627</v>
      </c>
      <c r="Q166" s="20">
        <f>VLOOKUP(E166,'ВВОД '!$L$3:$M$44,2)</f>
        <v>366</v>
      </c>
      <c r="R166" s="49">
        <f t="shared" si="35"/>
        <v>0</v>
      </c>
      <c r="S166" s="49">
        <f t="shared" si="36"/>
        <v>30</v>
      </c>
      <c r="T166" s="50">
        <f t="shared" si="38"/>
        <v>7547.1</v>
      </c>
      <c r="U166" s="51">
        <f t="shared" si="37"/>
        <v>7547104</v>
      </c>
      <c r="V166" s="51">
        <f>$I165*'ВВОД '!$B$14*L166/Q166</f>
        <v>7547.104016393432</v>
      </c>
      <c r="W166" s="31"/>
      <c r="X166" s="31"/>
      <c r="Y166" s="31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</row>
    <row r="167" spans="2:48" ht="16.5">
      <c r="B167" s="56">
        <v>154</v>
      </c>
      <c r="C167" s="34" t="s">
        <v>59</v>
      </c>
      <c r="D167" s="35">
        <f t="shared" si="30"/>
        <v>12</v>
      </c>
      <c r="E167" s="36">
        <f t="shared" si="31"/>
        <v>2024</v>
      </c>
      <c r="F167" s="37">
        <f>IF(B167=MAX('ВВОД '!$B$10:$G$10),G167+H167,IF((I166+H167)&gt;F166,F166,G167+H167))</f>
        <v>23761</v>
      </c>
      <c r="G167" s="37">
        <f>IF(B167=MAX('ВВОД '!$B$10:$G$10),'Информационный расчет'!I166,IF((I166+H167)&gt;F166,F167-H167,I166))</f>
        <v>16099.66</v>
      </c>
      <c r="H167" s="44">
        <f>IF($I166*'ВВОД '!$B$14*L167/Q167&gt;=0,T167,0)</f>
        <v>7661.34</v>
      </c>
      <c r="I167" s="45">
        <f t="shared" si="32"/>
        <v>888433.1299999985</v>
      </c>
      <c r="J167" s="46"/>
      <c r="K167" s="40">
        <f t="shared" si="33"/>
        <v>0</v>
      </c>
      <c r="L167" s="47">
        <f t="shared" si="34"/>
        <v>31</v>
      </c>
      <c r="M167" s="47">
        <f t="shared" si="26"/>
        <v>1</v>
      </c>
      <c r="N167" s="48">
        <f t="shared" si="27"/>
        <v>45627</v>
      </c>
      <c r="O167" s="48">
        <f t="shared" si="28"/>
        <v>45627</v>
      </c>
      <c r="P167" s="48">
        <f t="shared" si="29"/>
        <v>45658</v>
      </c>
      <c r="Q167" s="20">
        <f>VLOOKUP(E167,'ВВОД '!$L$3:$M$44,2)</f>
        <v>366</v>
      </c>
      <c r="R167" s="49">
        <f t="shared" si="35"/>
        <v>0</v>
      </c>
      <c r="S167" s="49">
        <f t="shared" si="36"/>
        <v>31</v>
      </c>
      <c r="T167" s="50">
        <f t="shared" si="38"/>
        <v>7661.34</v>
      </c>
      <c r="U167" s="51">
        <f t="shared" si="37"/>
        <v>7661343</v>
      </c>
      <c r="V167" s="51">
        <f>$I166*'ВВОД '!$B$14*L167/Q167</f>
        <v>7661.343303278676</v>
      </c>
      <c r="W167" s="31"/>
      <c r="X167" s="31"/>
      <c r="Y167" s="31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</row>
    <row r="168" spans="2:48" ht="16.5">
      <c r="B168" s="33">
        <v>155</v>
      </c>
      <c r="C168" s="34" t="s">
        <v>59</v>
      </c>
      <c r="D168" s="35">
        <f t="shared" si="30"/>
        <v>1</v>
      </c>
      <c r="E168" s="36">
        <f t="shared" si="31"/>
        <v>2025</v>
      </c>
      <c r="F168" s="37">
        <f>IF(B168=MAX('ВВОД '!$B$10:$G$10),G168+H168,IF((I167+H168)&gt;F167,F167,G168+H168))</f>
        <v>23761</v>
      </c>
      <c r="G168" s="37">
        <f>IF(B168=MAX('ВВОД '!$B$10:$G$10),'Информационный расчет'!I167,IF((I167+H168)&gt;F167,F168-H168,I167))</f>
        <v>16215.4</v>
      </c>
      <c r="H168" s="44">
        <f>IF($I167*'ВВОД '!$B$14*L168/Q168&gt;=0,T168,0)</f>
        <v>7545.6</v>
      </c>
      <c r="I168" s="45">
        <f t="shared" si="32"/>
        <v>872217.7299999985</v>
      </c>
      <c r="J168" s="46"/>
      <c r="K168" s="40">
        <f t="shared" si="33"/>
        <v>0</v>
      </c>
      <c r="L168" s="47">
        <f t="shared" si="34"/>
        <v>31</v>
      </c>
      <c r="M168" s="47">
        <f t="shared" si="26"/>
        <v>1</v>
      </c>
      <c r="N168" s="48">
        <f t="shared" si="27"/>
        <v>45658</v>
      </c>
      <c r="O168" s="48">
        <f t="shared" si="28"/>
        <v>45658</v>
      </c>
      <c r="P168" s="48">
        <f t="shared" si="29"/>
        <v>45689</v>
      </c>
      <c r="Q168" s="20">
        <f>VLOOKUP(E168,'ВВОД '!$L$3:$M$44,2)</f>
        <v>365</v>
      </c>
      <c r="R168" s="49">
        <f t="shared" si="35"/>
        <v>0</v>
      </c>
      <c r="S168" s="49">
        <f t="shared" si="36"/>
        <v>31</v>
      </c>
      <c r="T168" s="50">
        <f t="shared" si="38"/>
        <v>7545.6</v>
      </c>
      <c r="U168" s="51">
        <f t="shared" si="37"/>
        <v>7545596</v>
      </c>
      <c r="V168" s="51">
        <f>$I167*'ВВОД '!$B$14*L168/Q168</f>
        <v>7545.596446575329</v>
      </c>
      <c r="W168" s="31"/>
      <c r="X168" s="31"/>
      <c r="Y168" s="31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</row>
    <row r="169" spans="2:48" ht="16.5">
      <c r="B169" s="56">
        <v>156</v>
      </c>
      <c r="C169" s="34" t="s">
        <v>59</v>
      </c>
      <c r="D169" s="35">
        <f t="shared" si="30"/>
        <v>2</v>
      </c>
      <c r="E169" s="36">
        <f t="shared" si="31"/>
        <v>2025</v>
      </c>
      <c r="F169" s="37">
        <f>IF(B169=MAX('ВВОД '!$B$10:$G$10),G169+H169,IF((I168+H169)&gt;F168,F168,G169+H169))</f>
        <v>23761</v>
      </c>
      <c r="G169" s="37">
        <f>IF(B169=MAX('ВВОД '!$B$10:$G$10),'Информационный расчет'!I168,IF((I168+H169)&gt;F168,F169-H169,I168))</f>
        <v>17070.010000000002</v>
      </c>
      <c r="H169" s="44">
        <f>IF($I168*'ВВОД '!$B$14*L169/Q169&gt;=0,T169,0)</f>
        <v>6690.99</v>
      </c>
      <c r="I169" s="45">
        <f t="shared" si="32"/>
        <v>855147.7199999985</v>
      </c>
      <c r="J169" s="46"/>
      <c r="K169" s="40">
        <f t="shared" si="33"/>
        <v>0</v>
      </c>
      <c r="L169" s="47">
        <f t="shared" si="34"/>
        <v>28</v>
      </c>
      <c r="M169" s="47">
        <f t="shared" si="26"/>
        <v>1</v>
      </c>
      <c r="N169" s="48">
        <f t="shared" si="27"/>
        <v>45689</v>
      </c>
      <c r="O169" s="48">
        <f t="shared" si="28"/>
        <v>45689</v>
      </c>
      <c r="P169" s="48">
        <f t="shared" si="29"/>
        <v>45717</v>
      </c>
      <c r="Q169" s="20">
        <f>VLOOKUP(E169,'ВВОД '!$L$3:$M$44,2)</f>
        <v>365</v>
      </c>
      <c r="R169" s="49">
        <f t="shared" si="35"/>
        <v>0</v>
      </c>
      <c r="S169" s="49">
        <f t="shared" si="36"/>
        <v>28</v>
      </c>
      <c r="T169" s="50">
        <f t="shared" si="38"/>
        <v>6690.99</v>
      </c>
      <c r="U169" s="51">
        <f t="shared" si="37"/>
        <v>6690985</v>
      </c>
      <c r="V169" s="51">
        <f>$I168*'ВВОД '!$B$14*L169/Q169</f>
        <v>6690.985326027387</v>
      </c>
      <c r="W169" s="31"/>
      <c r="X169" s="31"/>
      <c r="Y169" s="31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</row>
    <row r="170" spans="2:48" ht="16.5">
      <c r="B170" s="33">
        <v>157</v>
      </c>
      <c r="C170" s="34" t="s">
        <v>59</v>
      </c>
      <c r="D170" s="35">
        <f t="shared" si="30"/>
        <v>3</v>
      </c>
      <c r="E170" s="36">
        <f t="shared" si="31"/>
        <v>2025</v>
      </c>
      <c r="F170" s="37">
        <f>IF(B170=MAX('ВВОД '!$B$10:$G$10),G170+H170,IF((I169+H170)&gt;F169,F169,G170+H170))</f>
        <v>23761</v>
      </c>
      <c r="G170" s="37">
        <f>IF(B170=MAX('ВВОД '!$B$10:$G$10),'Информационный расчет'!I169,IF((I169+H170)&gt;F169,F170-H170,I169))</f>
        <v>16498.1</v>
      </c>
      <c r="H170" s="44">
        <f>IF($I169*'ВВОД '!$B$14*L170/Q170&gt;=0,T170,0)</f>
        <v>7262.9</v>
      </c>
      <c r="I170" s="45">
        <f t="shared" si="32"/>
        <v>838649.6199999985</v>
      </c>
      <c r="J170" s="46"/>
      <c r="K170" s="40">
        <f t="shared" si="33"/>
        <v>0</v>
      </c>
      <c r="L170" s="47">
        <f t="shared" si="34"/>
        <v>31</v>
      </c>
      <c r="M170" s="47">
        <f t="shared" si="26"/>
        <v>1</v>
      </c>
      <c r="N170" s="48">
        <f t="shared" si="27"/>
        <v>45717</v>
      </c>
      <c r="O170" s="48">
        <f t="shared" si="28"/>
        <v>45717</v>
      </c>
      <c r="P170" s="48">
        <f t="shared" si="29"/>
        <v>45748</v>
      </c>
      <c r="Q170" s="20">
        <f>VLOOKUP(E170,'ВВОД '!$L$3:$M$44,2)</f>
        <v>365</v>
      </c>
      <c r="R170" s="49">
        <f t="shared" si="35"/>
        <v>0</v>
      </c>
      <c r="S170" s="49">
        <f t="shared" si="36"/>
        <v>31</v>
      </c>
      <c r="T170" s="50">
        <f t="shared" si="38"/>
        <v>7262.9</v>
      </c>
      <c r="U170" s="51">
        <f t="shared" si="37"/>
        <v>7262898</v>
      </c>
      <c r="V170" s="51">
        <f>$I169*'ВВОД '!$B$14*L170/Q170</f>
        <v>7262.898443835604</v>
      </c>
      <c r="W170" s="31"/>
      <c r="X170" s="31"/>
      <c r="Y170" s="31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</row>
    <row r="171" spans="2:48" ht="16.5">
      <c r="B171" s="56">
        <v>158</v>
      </c>
      <c r="C171" s="34" t="s">
        <v>59</v>
      </c>
      <c r="D171" s="35">
        <f t="shared" si="30"/>
        <v>4</v>
      </c>
      <c r="E171" s="36">
        <f t="shared" si="31"/>
        <v>2025</v>
      </c>
      <c r="F171" s="37">
        <f>IF(B171=MAX('ВВОД '!$B$10:$G$10),G171+H171,IF((I170+H171)&gt;F170,F170,G171+H171))</f>
        <v>23761</v>
      </c>
      <c r="G171" s="37">
        <f>IF(B171=MAX('ВВОД '!$B$10:$G$10),'Информационный расчет'!I170,IF((I170+H171)&gt;F170,F171-H171,I170))</f>
        <v>16867.989999999998</v>
      </c>
      <c r="H171" s="44">
        <f>IF($I170*'ВВОД '!$B$14*L171/Q171&gt;=0,T171,0)</f>
        <v>6893.01</v>
      </c>
      <c r="I171" s="45">
        <f t="shared" si="32"/>
        <v>821781.6299999985</v>
      </c>
      <c r="J171" s="46"/>
      <c r="K171" s="40">
        <f t="shared" si="33"/>
        <v>0</v>
      </c>
      <c r="L171" s="47">
        <f t="shared" si="34"/>
        <v>30</v>
      </c>
      <c r="M171" s="47">
        <f t="shared" si="26"/>
        <v>1</v>
      </c>
      <c r="N171" s="48">
        <f t="shared" si="27"/>
        <v>45748</v>
      </c>
      <c r="O171" s="48">
        <f t="shared" si="28"/>
        <v>45748</v>
      </c>
      <c r="P171" s="48">
        <f t="shared" si="29"/>
        <v>45778</v>
      </c>
      <c r="Q171" s="20">
        <f>VLOOKUP(E171,'ВВОД '!$L$3:$M$44,2)</f>
        <v>365</v>
      </c>
      <c r="R171" s="49">
        <f t="shared" si="35"/>
        <v>0</v>
      </c>
      <c r="S171" s="49">
        <f t="shared" si="36"/>
        <v>30</v>
      </c>
      <c r="T171" s="50">
        <f t="shared" si="38"/>
        <v>6893.01</v>
      </c>
      <c r="U171" s="51">
        <f t="shared" si="37"/>
        <v>6893010</v>
      </c>
      <c r="V171" s="51">
        <f>$I170*'ВВОД '!$B$14*L171/Q171</f>
        <v>6893.010575342454</v>
      </c>
      <c r="W171" s="31"/>
      <c r="X171" s="31"/>
      <c r="Y171" s="31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</row>
    <row r="172" spans="2:48" ht="16.5">
      <c r="B172" s="33">
        <v>159</v>
      </c>
      <c r="C172" s="34" t="s">
        <v>59</v>
      </c>
      <c r="D172" s="35">
        <f t="shared" si="30"/>
        <v>5</v>
      </c>
      <c r="E172" s="36">
        <f t="shared" si="31"/>
        <v>2025</v>
      </c>
      <c r="F172" s="37">
        <f>IF(B172=MAX('ВВОД '!$B$10:$G$10),G172+H172,IF((I171+H172)&gt;F171,F171,G172+H172))</f>
        <v>23761</v>
      </c>
      <c r="G172" s="37">
        <f>IF(B172=MAX('ВВОД '!$B$10:$G$10),'Информационный расчет'!I171,IF((I171+H172)&gt;F171,F172-H172,I171))</f>
        <v>16781.48</v>
      </c>
      <c r="H172" s="44">
        <f>IF($I171*'ВВОД '!$B$14*L172/Q172&gt;=0,T172,0)</f>
        <v>6979.52</v>
      </c>
      <c r="I172" s="45">
        <f t="shared" si="32"/>
        <v>805000.1499999985</v>
      </c>
      <c r="J172" s="46"/>
      <c r="K172" s="40">
        <f t="shared" si="33"/>
        <v>0</v>
      </c>
      <c r="L172" s="47">
        <f t="shared" si="34"/>
        <v>31</v>
      </c>
      <c r="M172" s="47">
        <f t="shared" si="26"/>
        <v>1</v>
      </c>
      <c r="N172" s="48">
        <f t="shared" si="27"/>
        <v>45778</v>
      </c>
      <c r="O172" s="48">
        <f t="shared" si="28"/>
        <v>45778</v>
      </c>
      <c r="P172" s="48">
        <f t="shared" si="29"/>
        <v>45809</v>
      </c>
      <c r="Q172" s="20">
        <f>VLOOKUP(E172,'ВВОД '!$L$3:$M$44,2)</f>
        <v>365</v>
      </c>
      <c r="R172" s="49">
        <f t="shared" si="35"/>
        <v>0</v>
      </c>
      <c r="S172" s="49">
        <f t="shared" si="36"/>
        <v>31</v>
      </c>
      <c r="T172" s="50">
        <f t="shared" si="38"/>
        <v>6979.52</v>
      </c>
      <c r="U172" s="51">
        <f t="shared" si="37"/>
        <v>6979515</v>
      </c>
      <c r="V172" s="51">
        <f>$I171*'ВВОД '!$B$14*L172/Q172</f>
        <v>6979.515213698618</v>
      </c>
      <c r="W172" s="31"/>
      <c r="X172" s="31"/>
      <c r="Y172" s="31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</row>
    <row r="173" spans="2:48" ht="16.5">
      <c r="B173" s="56">
        <v>160</v>
      </c>
      <c r="C173" s="34" t="s">
        <v>59</v>
      </c>
      <c r="D173" s="35">
        <f t="shared" si="30"/>
        <v>6</v>
      </c>
      <c r="E173" s="36">
        <f t="shared" si="31"/>
        <v>2025</v>
      </c>
      <c r="F173" s="37">
        <f>IF(B173=MAX('ВВОД '!$B$10:$G$10),G173+H173,IF((I172+H173)&gt;F172,F172,G173+H173))</f>
        <v>23761</v>
      </c>
      <c r="G173" s="37">
        <f>IF(B173=MAX('ВВОД '!$B$10:$G$10),'Информационный расчет'!I172,IF((I172+H173)&gt;F172,F173-H173,I172))</f>
        <v>17144.56</v>
      </c>
      <c r="H173" s="44">
        <f>IF($I172*'ВВОД '!$B$14*L173/Q173&gt;=0,T173,0)</f>
        <v>6616.44</v>
      </c>
      <c r="I173" s="45">
        <f t="shared" si="32"/>
        <v>787855.5899999985</v>
      </c>
      <c r="J173" s="46"/>
      <c r="K173" s="40">
        <f t="shared" si="33"/>
        <v>0</v>
      </c>
      <c r="L173" s="47">
        <f t="shared" si="34"/>
        <v>30</v>
      </c>
      <c r="M173" s="47">
        <f t="shared" si="26"/>
        <v>1</v>
      </c>
      <c r="N173" s="48">
        <f t="shared" si="27"/>
        <v>45809</v>
      </c>
      <c r="O173" s="48">
        <f t="shared" si="28"/>
        <v>45809</v>
      </c>
      <c r="P173" s="48">
        <f t="shared" si="29"/>
        <v>45839</v>
      </c>
      <c r="Q173" s="20">
        <f>VLOOKUP(E173,'ВВОД '!$L$3:$M$44,2)</f>
        <v>365</v>
      </c>
      <c r="R173" s="49">
        <f t="shared" si="35"/>
        <v>0</v>
      </c>
      <c r="S173" s="49">
        <f t="shared" si="36"/>
        <v>30</v>
      </c>
      <c r="T173" s="50">
        <f t="shared" si="38"/>
        <v>6616.44</v>
      </c>
      <c r="U173" s="51">
        <f t="shared" si="37"/>
        <v>6616439</v>
      </c>
      <c r="V173" s="51">
        <f>$I172*'ВВОД '!$B$14*L173/Q173</f>
        <v>6616.439589041083</v>
      </c>
      <c r="W173" s="31"/>
      <c r="X173" s="31"/>
      <c r="Y173" s="31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</row>
    <row r="174" spans="2:48" ht="16.5">
      <c r="B174" s="33">
        <v>161</v>
      </c>
      <c r="C174" s="34" t="s">
        <v>59</v>
      </c>
      <c r="D174" s="35">
        <f t="shared" si="30"/>
        <v>7</v>
      </c>
      <c r="E174" s="36">
        <f t="shared" si="31"/>
        <v>2025</v>
      </c>
      <c r="F174" s="37">
        <f>IF(B174=MAX('ВВОД '!$B$10:$G$10),G174+H174,IF((I173+H174)&gt;F173,F173,G174+H174))</f>
        <v>23761</v>
      </c>
      <c r="G174" s="37">
        <f>IF(B174=MAX('ВВОД '!$B$10:$G$10),'Информационный расчет'!I173,IF((I173+H174)&gt;F173,F174-H174,I173))</f>
        <v>17069.62</v>
      </c>
      <c r="H174" s="44">
        <f>IF($I173*'ВВОД '!$B$14*L174/Q174&gt;=0,T174,0)</f>
        <v>6691.38</v>
      </c>
      <c r="I174" s="45">
        <f t="shared" si="32"/>
        <v>770785.9699999985</v>
      </c>
      <c r="J174" s="46"/>
      <c r="K174" s="40">
        <f t="shared" si="33"/>
        <v>0</v>
      </c>
      <c r="L174" s="47">
        <f t="shared" si="34"/>
        <v>31</v>
      </c>
      <c r="M174" s="47">
        <f t="shared" si="26"/>
        <v>1</v>
      </c>
      <c r="N174" s="48">
        <f t="shared" si="27"/>
        <v>45839</v>
      </c>
      <c r="O174" s="48">
        <f t="shared" si="28"/>
        <v>45839</v>
      </c>
      <c r="P174" s="48">
        <f t="shared" si="29"/>
        <v>45870</v>
      </c>
      <c r="Q174" s="20">
        <f>VLOOKUP(E174,'ВВОД '!$L$3:$M$44,2)</f>
        <v>365</v>
      </c>
      <c r="R174" s="49">
        <f t="shared" si="35"/>
        <v>0</v>
      </c>
      <c r="S174" s="49">
        <f t="shared" si="36"/>
        <v>31</v>
      </c>
      <c r="T174" s="50">
        <f t="shared" si="38"/>
        <v>6691.38</v>
      </c>
      <c r="U174" s="51">
        <f t="shared" si="37"/>
        <v>6691376</v>
      </c>
      <c r="V174" s="51">
        <f>$I173*'ВВОД '!$B$14*L174/Q174</f>
        <v>6691.376243835603</v>
      </c>
      <c r="W174" s="31"/>
      <c r="X174" s="31"/>
      <c r="Y174" s="31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</row>
    <row r="175" spans="2:48" ht="16.5">
      <c r="B175" s="56">
        <v>162</v>
      </c>
      <c r="C175" s="34" t="s">
        <v>59</v>
      </c>
      <c r="D175" s="35">
        <f t="shared" si="30"/>
        <v>8</v>
      </c>
      <c r="E175" s="36">
        <f t="shared" si="31"/>
        <v>2025</v>
      </c>
      <c r="F175" s="37">
        <f>IF(B175=MAX('ВВОД '!$B$10:$G$10),G175+H175,IF((I174+H175)&gt;F174,F174,G175+H175))</f>
        <v>23761</v>
      </c>
      <c r="G175" s="37">
        <f>IF(B175=MAX('ВВОД '!$B$10:$G$10),'Информационный расчет'!I174,IF((I174+H175)&gt;F174,F175-H175,I174))</f>
        <v>17214.6</v>
      </c>
      <c r="H175" s="44">
        <f>IF($I174*'ВВОД '!$B$14*L175/Q175&gt;=0,T175,0)</f>
        <v>6546.4</v>
      </c>
      <c r="I175" s="45">
        <f t="shared" si="32"/>
        <v>753571.3699999985</v>
      </c>
      <c r="J175" s="46"/>
      <c r="K175" s="40">
        <f t="shared" si="33"/>
        <v>0</v>
      </c>
      <c r="L175" s="47">
        <f t="shared" si="34"/>
        <v>31</v>
      </c>
      <c r="M175" s="47">
        <f t="shared" si="26"/>
        <v>1</v>
      </c>
      <c r="N175" s="48">
        <f t="shared" si="27"/>
        <v>45870</v>
      </c>
      <c r="O175" s="48">
        <f t="shared" si="28"/>
        <v>45870</v>
      </c>
      <c r="P175" s="48">
        <f t="shared" si="29"/>
        <v>45901</v>
      </c>
      <c r="Q175" s="20">
        <f>VLOOKUP(E175,'ВВОД '!$L$3:$M$44,2)</f>
        <v>365</v>
      </c>
      <c r="R175" s="49">
        <f t="shared" si="35"/>
        <v>0</v>
      </c>
      <c r="S175" s="49">
        <f t="shared" si="36"/>
        <v>31</v>
      </c>
      <c r="T175" s="50">
        <f t="shared" si="38"/>
        <v>6546.4</v>
      </c>
      <c r="U175" s="51">
        <f t="shared" si="37"/>
        <v>6546401</v>
      </c>
      <c r="V175" s="51">
        <f>$I174*'ВВОД '!$B$14*L175/Q175</f>
        <v>6546.401389041082</v>
      </c>
      <c r="W175" s="31"/>
      <c r="X175" s="31"/>
      <c r="Y175" s="31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</row>
    <row r="176" spans="2:48" ht="16.5">
      <c r="B176" s="33">
        <v>163</v>
      </c>
      <c r="C176" s="34" t="s">
        <v>59</v>
      </c>
      <c r="D176" s="35">
        <f t="shared" si="30"/>
        <v>9</v>
      </c>
      <c r="E176" s="36">
        <f t="shared" si="31"/>
        <v>2025</v>
      </c>
      <c r="F176" s="37">
        <f>IF(B176=MAX('ВВОД '!$B$10:$G$10),G176+H176,IF((I175+H176)&gt;F175,F175,G176+H176))</f>
        <v>23761</v>
      </c>
      <c r="G176" s="37">
        <f>IF(B176=MAX('ВВОД '!$B$10:$G$10),'Информационный расчет'!I175,IF((I175+H176)&gt;F175,F176-H176,I175))</f>
        <v>17567.260000000002</v>
      </c>
      <c r="H176" s="44">
        <f>IF($I175*'ВВОД '!$B$14*L176/Q176&gt;=0,T176,0)</f>
        <v>6193.74</v>
      </c>
      <c r="I176" s="45">
        <f t="shared" si="32"/>
        <v>736004.1099999985</v>
      </c>
      <c r="J176" s="46"/>
      <c r="K176" s="40">
        <f t="shared" si="33"/>
        <v>0</v>
      </c>
      <c r="L176" s="47">
        <f t="shared" si="34"/>
        <v>30</v>
      </c>
      <c r="M176" s="47">
        <f t="shared" si="26"/>
        <v>1</v>
      </c>
      <c r="N176" s="48">
        <f t="shared" si="27"/>
        <v>45901</v>
      </c>
      <c r="O176" s="48">
        <f t="shared" si="28"/>
        <v>45901</v>
      </c>
      <c r="P176" s="48">
        <f t="shared" si="29"/>
        <v>45931</v>
      </c>
      <c r="Q176" s="20">
        <f>VLOOKUP(E176,'ВВОД '!$L$3:$M$44,2)</f>
        <v>365</v>
      </c>
      <c r="R176" s="49">
        <f t="shared" si="35"/>
        <v>0</v>
      </c>
      <c r="S176" s="49">
        <f t="shared" si="36"/>
        <v>30</v>
      </c>
      <c r="T176" s="50">
        <f t="shared" si="38"/>
        <v>6193.74</v>
      </c>
      <c r="U176" s="51">
        <f t="shared" si="37"/>
        <v>6193737</v>
      </c>
      <c r="V176" s="51">
        <f>$I175*'ВВОД '!$B$14*L176/Q176</f>
        <v>6193.737287671221</v>
      </c>
      <c r="W176" s="31"/>
      <c r="X176" s="31"/>
      <c r="Y176" s="31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</row>
    <row r="177" spans="2:48" ht="16.5">
      <c r="B177" s="56">
        <v>164</v>
      </c>
      <c r="C177" s="34" t="s">
        <v>59</v>
      </c>
      <c r="D177" s="35">
        <f t="shared" si="30"/>
        <v>10</v>
      </c>
      <c r="E177" s="36">
        <f t="shared" si="31"/>
        <v>2025</v>
      </c>
      <c r="F177" s="37">
        <f>IF(B177=MAX('ВВОД '!$B$10:$G$10),G177+H177,IF((I176+H177)&gt;F176,F176,G177+H177))</f>
        <v>23761</v>
      </c>
      <c r="G177" s="37">
        <f>IF(B177=MAX('ВВОД '!$B$10:$G$10),'Информационный расчет'!I176,IF((I176+H177)&gt;F176,F177-H177,I176))</f>
        <v>17510.010000000002</v>
      </c>
      <c r="H177" s="44">
        <f>IF($I176*'ВВОД '!$B$14*L177/Q177&gt;=0,T177,0)</f>
        <v>6250.99</v>
      </c>
      <c r="I177" s="45">
        <f t="shared" si="32"/>
        <v>718494.0999999985</v>
      </c>
      <c r="J177" s="46"/>
      <c r="K177" s="40">
        <f t="shared" si="33"/>
        <v>0</v>
      </c>
      <c r="L177" s="47">
        <f t="shared" si="34"/>
        <v>31</v>
      </c>
      <c r="M177" s="47">
        <f t="shared" si="26"/>
        <v>1</v>
      </c>
      <c r="N177" s="48">
        <f t="shared" si="27"/>
        <v>45931</v>
      </c>
      <c r="O177" s="48">
        <f t="shared" si="28"/>
        <v>45931</v>
      </c>
      <c r="P177" s="48">
        <f t="shared" si="29"/>
        <v>45962</v>
      </c>
      <c r="Q177" s="20">
        <f>VLOOKUP(E177,'ВВОД '!$L$3:$M$44,2)</f>
        <v>365</v>
      </c>
      <c r="R177" s="49">
        <f t="shared" si="35"/>
        <v>0</v>
      </c>
      <c r="S177" s="49">
        <f t="shared" si="36"/>
        <v>31</v>
      </c>
      <c r="T177" s="50">
        <f t="shared" si="38"/>
        <v>6250.99</v>
      </c>
      <c r="U177" s="51">
        <f t="shared" si="37"/>
        <v>6250993</v>
      </c>
      <c r="V177" s="51">
        <f>$I176*'ВВОД '!$B$14*L177/Q177</f>
        <v>6250.993810958891</v>
      </c>
      <c r="W177" s="31"/>
      <c r="X177" s="31"/>
      <c r="Y177" s="31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</row>
    <row r="178" spans="2:48" ht="16.5">
      <c r="B178" s="33">
        <v>165</v>
      </c>
      <c r="C178" s="34" t="s">
        <v>59</v>
      </c>
      <c r="D178" s="35">
        <f t="shared" si="30"/>
        <v>11</v>
      </c>
      <c r="E178" s="36">
        <f t="shared" si="31"/>
        <v>2025</v>
      </c>
      <c r="F178" s="37">
        <f>IF(B178=MAX('ВВОД '!$B$10:$G$10),G178+H178,IF((I177+H178)&gt;F177,F177,G178+H178))</f>
        <v>23761</v>
      </c>
      <c r="G178" s="37">
        <f>IF(B178=MAX('ВВОД '!$B$10:$G$10),'Информационный расчет'!I177,IF((I177+H178)&gt;F177,F178-H178,I177))</f>
        <v>17855.57</v>
      </c>
      <c r="H178" s="44">
        <f>IF($I177*'ВВОД '!$B$14*L178/Q178&gt;=0,T178,0)</f>
        <v>5905.43</v>
      </c>
      <c r="I178" s="45">
        <f t="shared" si="32"/>
        <v>700638.5299999985</v>
      </c>
      <c r="J178" s="46"/>
      <c r="K178" s="40">
        <f t="shared" si="33"/>
        <v>0</v>
      </c>
      <c r="L178" s="47">
        <f t="shared" si="34"/>
        <v>30</v>
      </c>
      <c r="M178" s="47">
        <f t="shared" si="26"/>
        <v>1</v>
      </c>
      <c r="N178" s="48">
        <f t="shared" si="27"/>
        <v>45962</v>
      </c>
      <c r="O178" s="48">
        <f t="shared" si="28"/>
        <v>45962</v>
      </c>
      <c r="P178" s="48">
        <f t="shared" si="29"/>
        <v>45992</v>
      </c>
      <c r="Q178" s="20">
        <f>VLOOKUP(E178,'ВВОД '!$L$3:$M$44,2)</f>
        <v>365</v>
      </c>
      <c r="R178" s="49">
        <f t="shared" si="35"/>
        <v>0</v>
      </c>
      <c r="S178" s="49">
        <f t="shared" si="36"/>
        <v>30</v>
      </c>
      <c r="T178" s="50">
        <f t="shared" si="38"/>
        <v>5905.43</v>
      </c>
      <c r="U178" s="51">
        <f t="shared" si="37"/>
        <v>5905430</v>
      </c>
      <c r="V178" s="51">
        <f>$I177*'ВВОД '!$B$14*L178/Q178</f>
        <v>5905.430958904097</v>
      </c>
      <c r="W178" s="31"/>
      <c r="X178" s="31"/>
      <c r="Y178" s="31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</row>
    <row r="179" spans="2:48" ht="16.5">
      <c r="B179" s="56">
        <v>166</v>
      </c>
      <c r="C179" s="34" t="s">
        <v>59</v>
      </c>
      <c r="D179" s="35">
        <f t="shared" si="30"/>
        <v>12</v>
      </c>
      <c r="E179" s="36">
        <f t="shared" si="31"/>
        <v>2025</v>
      </c>
      <c r="F179" s="37">
        <f>IF(B179=MAX('ВВОД '!$B$10:$G$10),G179+H179,IF((I178+H179)&gt;F178,F178,G179+H179))</f>
        <v>23761</v>
      </c>
      <c r="G179" s="37">
        <f>IF(B179=MAX('ВВОД '!$B$10:$G$10),'Информационный расчет'!I178,IF((I178+H179)&gt;F178,F179-H179,I178))</f>
        <v>17810.37</v>
      </c>
      <c r="H179" s="44">
        <f>IF($I178*'ВВОД '!$B$14*L179/Q179&gt;=0,T179,0)</f>
        <v>5950.63</v>
      </c>
      <c r="I179" s="45">
        <f t="shared" si="32"/>
        <v>682828.1599999985</v>
      </c>
      <c r="J179" s="46"/>
      <c r="K179" s="40">
        <f t="shared" si="33"/>
        <v>0</v>
      </c>
      <c r="L179" s="47">
        <f t="shared" si="34"/>
        <v>31</v>
      </c>
      <c r="M179" s="47">
        <f t="shared" si="26"/>
        <v>1</v>
      </c>
      <c r="N179" s="48">
        <f t="shared" si="27"/>
        <v>45992</v>
      </c>
      <c r="O179" s="48">
        <f t="shared" si="28"/>
        <v>45992</v>
      </c>
      <c r="P179" s="48">
        <f t="shared" si="29"/>
        <v>46023</v>
      </c>
      <c r="Q179" s="20">
        <f>VLOOKUP(E179,'ВВОД '!$L$3:$M$44,2)</f>
        <v>365</v>
      </c>
      <c r="R179" s="49">
        <f t="shared" si="35"/>
        <v>0</v>
      </c>
      <c r="S179" s="49">
        <f t="shared" si="36"/>
        <v>31</v>
      </c>
      <c r="T179" s="50">
        <f t="shared" si="38"/>
        <v>5950.63</v>
      </c>
      <c r="U179" s="51">
        <f t="shared" si="37"/>
        <v>5950628</v>
      </c>
      <c r="V179" s="51">
        <f>$I178*'ВВОД '!$B$14*L179/Q179</f>
        <v>5950.628610958893</v>
      </c>
      <c r="W179" s="31"/>
      <c r="X179" s="31"/>
      <c r="Y179" s="31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</row>
    <row r="180" spans="2:48" ht="16.5">
      <c r="B180" s="33">
        <v>167</v>
      </c>
      <c r="C180" s="34" t="s">
        <v>59</v>
      </c>
      <c r="D180" s="35">
        <f t="shared" si="30"/>
        <v>1</v>
      </c>
      <c r="E180" s="36">
        <f t="shared" si="31"/>
        <v>2026</v>
      </c>
      <c r="F180" s="37">
        <f>IF(B180=MAX('ВВОД '!$B$10:$G$10),G180+H180,IF((I179+H180)&gt;F179,F179,G180+H180))</f>
        <v>23761</v>
      </c>
      <c r="G180" s="37">
        <f>IF(B180=MAX('ВВОД '!$B$10:$G$10),'Информационный расчет'!I179,IF((I179+H180)&gt;F179,F180-H180,I179))</f>
        <v>17961.64</v>
      </c>
      <c r="H180" s="44">
        <f>IF($I179*'ВВОД '!$B$14*L180/Q180&gt;=0,T180,0)</f>
        <v>5799.36</v>
      </c>
      <c r="I180" s="45">
        <f t="shared" si="32"/>
        <v>664866.5199999985</v>
      </c>
      <c r="J180" s="46"/>
      <c r="K180" s="40">
        <f t="shared" si="33"/>
        <v>0</v>
      </c>
      <c r="L180" s="47">
        <f t="shared" si="34"/>
        <v>31</v>
      </c>
      <c r="M180" s="47">
        <f t="shared" si="26"/>
        <v>1</v>
      </c>
      <c r="N180" s="48">
        <f t="shared" si="27"/>
        <v>46023</v>
      </c>
      <c r="O180" s="48">
        <f t="shared" si="28"/>
        <v>46023</v>
      </c>
      <c r="P180" s="48">
        <f t="shared" si="29"/>
        <v>46054</v>
      </c>
      <c r="Q180" s="20">
        <f>VLOOKUP(E180,'ВВОД '!$L$3:$M$44,2)</f>
        <v>365</v>
      </c>
      <c r="R180" s="49">
        <f t="shared" si="35"/>
        <v>0</v>
      </c>
      <c r="S180" s="49">
        <f t="shared" si="36"/>
        <v>31</v>
      </c>
      <c r="T180" s="50">
        <f t="shared" si="38"/>
        <v>5799.36</v>
      </c>
      <c r="U180" s="51">
        <f t="shared" si="37"/>
        <v>5799362</v>
      </c>
      <c r="V180" s="51">
        <f>$I179*'ВВОД '!$B$14*L180/Q180</f>
        <v>5799.362454794509</v>
      </c>
      <c r="W180" s="31"/>
      <c r="X180" s="31"/>
      <c r="Y180" s="31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</row>
    <row r="181" spans="2:48" ht="16.5">
      <c r="B181" s="56">
        <v>168</v>
      </c>
      <c r="C181" s="34" t="s">
        <v>59</v>
      </c>
      <c r="D181" s="35">
        <f t="shared" si="30"/>
        <v>2</v>
      </c>
      <c r="E181" s="36">
        <f t="shared" si="31"/>
        <v>2026</v>
      </c>
      <c r="F181" s="37">
        <f>IF(B181=MAX('ВВОД '!$B$10:$G$10),G181+H181,IF((I180+H181)&gt;F180,F180,G181+H181))</f>
        <v>23761</v>
      </c>
      <c r="G181" s="37">
        <f>IF(B181=MAX('ВВОД '!$B$10:$G$10),'Информационный расчет'!I180,IF((I180+H181)&gt;F180,F181-H181,I180))</f>
        <v>18660.65</v>
      </c>
      <c r="H181" s="44">
        <f>IF($I180*'ВВОД '!$B$14*L181/Q181&gt;=0,T181,0)</f>
        <v>5100.35</v>
      </c>
      <c r="I181" s="45">
        <f t="shared" si="32"/>
        <v>646205.8699999985</v>
      </c>
      <c r="J181" s="46"/>
      <c r="K181" s="40">
        <f t="shared" si="33"/>
        <v>0</v>
      </c>
      <c r="L181" s="47">
        <f t="shared" si="34"/>
        <v>28</v>
      </c>
      <c r="M181" s="47">
        <f t="shared" si="26"/>
        <v>1</v>
      </c>
      <c r="N181" s="48">
        <f t="shared" si="27"/>
        <v>46054</v>
      </c>
      <c r="O181" s="48">
        <f t="shared" si="28"/>
        <v>46054</v>
      </c>
      <c r="P181" s="48">
        <f t="shared" si="29"/>
        <v>46082</v>
      </c>
      <c r="Q181" s="20">
        <f>VLOOKUP(E181,'ВВОД '!$L$3:$M$44,2)</f>
        <v>365</v>
      </c>
      <c r="R181" s="49">
        <f t="shared" si="35"/>
        <v>0</v>
      </c>
      <c r="S181" s="49">
        <f t="shared" si="36"/>
        <v>28</v>
      </c>
      <c r="T181" s="50">
        <f t="shared" si="38"/>
        <v>5100.35</v>
      </c>
      <c r="U181" s="51">
        <f t="shared" si="37"/>
        <v>5100345</v>
      </c>
      <c r="V181" s="51">
        <f>$I180*'ВВОД '!$B$14*L181/Q181</f>
        <v>5100.345906849304</v>
      </c>
      <c r="W181" s="31"/>
      <c r="X181" s="31"/>
      <c r="Y181" s="31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</row>
    <row r="182" spans="2:48" ht="16.5">
      <c r="B182" s="33">
        <v>169</v>
      </c>
      <c r="C182" s="34" t="s">
        <v>59</v>
      </c>
      <c r="D182" s="35">
        <f t="shared" si="30"/>
        <v>3</v>
      </c>
      <c r="E182" s="36">
        <f t="shared" si="31"/>
        <v>2026</v>
      </c>
      <c r="F182" s="37">
        <f>IF(B182=MAX('ВВОД '!$B$10:$G$10),G182+H182,IF((I181+H182)&gt;F181,F181,G182+H182))</f>
        <v>23761</v>
      </c>
      <c r="G182" s="37">
        <f>IF(B182=MAX('ВВОД '!$B$10:$G$10),'Информационный расчет'!I181,IF((I181+H182)&gt;F181,F182-H182,I181))</f>
        <v>18272.68</v>
      </c>
      <c r="H182" s="44">
        <f>IF($I181*'ВВОД '!$B$14*L182/Q182&gt;=0,T182,0)</f>
        <v>5488.32</v>
      </c>
      <c r="I182" s="45">
        <f t="shared" si="32"/>
        <v>627933.1899999984</v>
      </c>
      <c r="J182" s="46"/>
      <c r="K182" s="40">
        <f t="shared" si="33"/>
        <v>0</v>
      </c>
      <c r="L182" s="47">
        <f t="shared" si="34"/>
        <v>31</v>
      </c>
      <c r="M182" s="47">
        <f t="shared" si="26"/>
        <v>1</v>
      </c>
      <c r="N182" s="48">
        <f t="shared" si="27"/>
        <v>46082</v>
      </c>
      <c r="O182" s="48">
        <f t="shared" si="28"/>
        <v>46082</v>
      </c>
      <c r="P182" s="48">
        <f t="shared" si="29"/>
        <v>46113</v>
      </c>
      <c r="Q182" s="20">
        <f>VLOOKUP(E182,'ВВОД '!$L$3:$M$44,2)</f>
        <v>365</v>
      </c>
      <c r="R182" s="49">
        <f t="shared" si="35"/>
        <v>0</v>
      </c>
      <c r="S182" s="49">
        <f t="shared" si="36"/>
        <v>31</v>
      </c>
      <c r="T182" s="50">
        <f t="shared" si="38"/>
        <v>5488.32</v>
      </c>
      <c r="U182" s="51">
        <f t="shared" si="37"/>
        <v>5488323</v>
      </c>
      <c r="V182" s="51">
        <f>$I181*'ВВОД '!$B$14*L182/Q182</f>
        <v>5488.323827397248</v>
      </c>
      <c r="W182" s="31"/>
      <c r="X182" s="31"/>
      <c r="Y182" s="31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</row>
    <row r="183" spans="2:48" ht="16.5">
      <c r="B183" s="56">
        <v>170</v>
      </c>
      <c r="C183" s="34" t="s">
        <v>59</v>
      </c>
      <c r="D183" s="35">
        <f t="shared" si="30"/>
        <v>4</v>
      </c>
      <c r="E183" s="36">
        <f t="shared" si="31"/>
        <v>2026</v>
      </c>
      <c r="F183" s="37">
        <f>IF(B183=MAX('ВВОД '!$B$10:$G$10),G183+H183,IF((I182+H183)&gt;F182,F182,G183+H183))</f>
        <v>23761</v>
      </c>
      <c r="G183" s="37">
        <f>IF(B183=MAX('ВВОД '!$B$10:$G$10),'Информационный расчет'!I182,IF((I182+H183)&gt;F182,F183-H183,I182))</f>
        <v>18599.91</v>
      </c>
      <c r="H183" s="44">
        <f>IF($I182*'ВВОД '!$B$14*L183/Q183&gt;=0,T183,0)</f>
        <v>5161.09</v>
      </c>
      <c r="I183" s="45">
        <f t="shared" si="32"/>
        <v>609333.2799999984</v>
      </c>
      <c r="J183" s="46"/>
      <c r="K183" s="40">
        <f t="shared" si="33"/>
        <v>0</v>
      </c>
      <c r="L183" s="47">
        <f t="shared" si="34"/>
        <v>30</v>
      </c>
      <c r="M183" s="47">
        <f t="shared" si="26"/>
        <v>1</v>
      </c>
      <c r="N183" s="48">
        <f t="shared" si="27"/>
        <v>46113</v>
      </c>
      <c r="O183" s="48">
        <f t="shared" si="28"/>
        <v>46113</v>
      </c>
      <c r="P183" s="48">
        <f t="shared" si="29"/>
        <v>46143</v>
      </c>
      <c r="Q183" s="20">
        <f>VLOOKUP(E183,'ВВОД '!$L$3:$M$44,2)</f>
        <v>365</v>
      </c>
      <c r="R183" s="49">
        <f t="shared" si="35"/>
        <v>0</v>
      </c>
      <c r="S183" s="49">
        <f t="shared" si="36"/>
        <v>30</v>
      </c>
      <c r="T183" s="50">
        <f t="shared" si="38"/>
        <v>5161.09</v>
      </c>
      <c r="U183" s="51">
        <f t="shared" si="37"/>
        <v>5161094</v>
      </c>
      <c r="V183" s="51">
        <f>$I182*'ВВОД '!$B$14*L183/Q183</f>
        <v>5161.094712328754</v>
      </c>
      <c r="W183" s="31"/>
      <c r="X183" s="31"/>
      <c r="Y183" s="31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</row>
    <row r="184" spans="2:48" ht="16.5">
      <c r="B184" s="33">
        <v>171</v>
      </c>
      <c r="C184" s="34" t="s">
        <v>59</v>
      </c>
      <c r="D184" s="35">
        <f t="shared" si="30"/>
        <v>5</v>
      </c>
      <c r="E184" s="36">
        <f t="shared" si="31"/>
        <v>2026</v>
      </c>
      <c r="F184" s="37">
        <f>IF(B184=MAX('ВВОД '!$B$10:$G$10),G184+H184,IF((I183+H184)&gt;F183,F183,G184+H184))</f>
        <v>23761</v>
      </c>
      <c r="G184" s="37">
        <f>IF(B184=MAX('ВВОД '!$B$10:$G$10),'Информационный расчет'!I183,IF((I183+H184)&gt;F183,F184-H184,I183))</f>
        <v>18585.84</v>
      </c>
      <c r="H184" s="44">
        <f>IF($I183*'ВВОД '!$B$14*L184/Q184&gt;=0,T184,0)</f>
        <v>5175.16</v>
      </c>
      <c r="I184" s="45">
        <f t="shared" si="32"/>
        <v>590747.4399999984</v>
      </c>
      <c r="J184" s="46"/>
      <c r="K184" s="40">
        <f t="shared" si="33"/>
        <v>0</v>
      </c>
      <c r="L184" s="47">
        <f t="shared" si="34"/>
        <v>31</v>
      </c>
      <c r="M184" s="47">
        <f t="shared" si="26"/>
        <v>1</v>
      </c>
      <c r="N184" s="48">
        <f t="shared" si="27"/>
        <v>46143</v>
      </c>
      <c r="O184" s="48">
        <f t="shared" si="28"/>
        <v>46143</v>
      </c>
      <c r="P184" s="48">
        <f t="shared" si="29"/>
        <v>46174</v>
      </c>
      <c r="Q184" s="20">
        <f>VLOOKUP(E184,'ВВОД '!$L$3:$M$44,2)</f>
        <v>365</v>
      </c>
      <c r="R184" s="49">
        <f t="shared" si="35"/>
        <v>0</v>
      </c>
      <c r="S184" s="49">
        <f t="shared" si="36"/>
        <v>31</v>
      </c>
      <c r="T184" s="50">
        <f t="shared" si="38"/>
        <v>5175.16</v>
      </c>
      <c r="U184" s="51">
        <f t="shared" si="37"/>
        <v>5175159</v>
      </c>
      <c r="V184" s="51">
        <f>$I183*'ВВОД '!$B$14*L184/Q184</f>
        <v>5175.159364383549</v>
      </c>
      <c r="W184" s="31"/>
      <c r="X184" s="31"/>
      <c r="Y184" s="31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</row>
    <row r="185" spans="2:48" ht="16.5">
      <c r="B185" s="56">
        <v>172</v>
      </c>
      <c r="C185" s="34" t="s">
        <v>59</v>
      </c>
      <c r="D185" s="35">
        <f t="shared" si="30"/>
        <v>6</v>
      </c>
      <c r="E185" s="36">
        <f t="shared" si="31"/>
        <v>2026</v>
      </c>
      <c r="F185" s="37">
        <f>IF(B185=MAX('ВВОД '!$B$10:$G$10),G185+H185,IF((I184+H185)&gt;F184,F184,G185+H185))</f>
        <v>23761</v>
      </c>
      <c r="G185" s="37">
        <f>IF(B185=MAX('ВВОД '!$B$10:$G$10),'Информационный расчет'!I184,IF((I184+H185)&gt;F184,F185-H185,I184))</f>
        <v>18905.54</v>
      </c>
      <c r="H185" s="44">
        <f>IF($I184*'ВВОД '!$B$14*L185/Q185&gt;=0,T185,0)</f>
        <v>4855.46</v>
      </c>
      <c r="I185" s="45">
        <f t="shared" si="32"/>
        <v>571841.8999999984</v>
      </c>
      <c r="J185" s="46"/>
      <c r="K185" s="40">
        <f t="shared" si="33"/>
        <v>0</v>
      </c>
      <c r="L185" s="47">
        <f t="shared" si="34"/>
        <v>30</v>
      </c>
      <c r="M185" s="47">
        <f t="shared" si="26"/>
        <v>1</v>
      </c>
      <c r="N185" s="48">
        <f t="shared" si="27"/>
        <v>46174</v>
      </c>
      <c r="O185" s="48">
        <f t="shared" si="28"/>
        <v>46174</v>
      </c>
      <c r="P185" s="48">
        <f t="shared" si="29"/>
        <v>46204</v>
      </c>
      <c r="Q185" s="20">
        <f>VLOOKUP(E185,'ВВОД '!$L$3:$M$44,2)</f>
        <v>365</v>
      </c>
      <c r="R185" s="49">
        <f t="shared" si="35"/>
        <v>0</v>
      </c>
      <c r="S185" s="49">
        <f t="shared" si="36"/>
        <v>30</v>
      </c>
      <c r="T185" s="50">
        <f t="shared" si="38"/>
        <v>4855.46</v>
      </c>
      <c r="U185" s="51">
        <f t="shared" si="37"/>
        <v>4855458</v>
      </c>
      <c r="V185" s="51">
        <f>$I184*'ВВОД '!$B$14*L185/Q185</f>
        <v>4855.458410958891</v>
      </c>
      <c r="W185" s="31"/>
      <c r="X185" s="31"/>
      <c r="Y185" s="31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</row>
    <row r="186" spans="2:48" ht="16.5">
      <c r="B186" s="33">
        <v>173</v>
      </c>
      <c r="C186" s="34" t="s">
        <v>59</v>
      </c>
      <c r="D186" s="35">
        <f t="shared" si="30"/>
        <v>7</v>
      </c>
      <c r="E186" s="36">
        <f t="shared" si="31"/>
        <v>2026</v>
      </c>
      <c r="F186" s="37">
        <f>IF(B186=MAX('ВВОД '!$B$10:$G$10),G186+H186,IF((I185+H186)&gt;F185,F185,G186+H186))</f>
        <v>23761</v>
      </c>
      <c r="G186" s="37">
        <f>IF(B186=MAX('ВВОД '!$B$10:$G$10),'Информационный расчет'!I185,IF((I185+H186)&gt;F185,F186-H186,I185))</f>
        <v>18904.260000000002</v>
      </c>
      <c r="H186" s="44">
        <f>IF($I185*'ВВОД '!$B$14*L186/Q186&gt;=0,T186,0)</f>
        <v>4856.74</v>
      </c>
      <c r="I186" s="45">
        <f t="shared" si="32"/>
        <v>552937.6399999984</v>
      </c>
      <c r="J186" s="46"/>
      <c r="K186" s="40">
        <f t="shared" si="33"/>
        <v>0</v>
      </c>
      <c r="L186" s="47">
        <f t="shared" si="34"/>
        <v>31</v>
      </c>
      <c r="M186" s="47">
        <f t="shared" si="26"/>
        <v>1</v>
      </c>
      <c r="N186" s="48">
        <f t="shared" si="27"/>
        <v>46204</v>
      </c>
      <c r="O186" s="48">
        <f t="shared" si="28"/>
        <v>46204</v>
      </c>
      <c r="P186" s="48">
        <f t="shared" si="29"/>
        <v>46235</v>
      </c>
      <c r="Q186" s="20">
        <f>VLOOKUP(E186,'ВВОД '!$L$3:$M$44,2)</f>
        <v>365</v>
      </c>
      <c r="R186" s="49">
        <f t="shared" si="35"/>
        <v>0</v>
      </c>
      <c r="S186" s="49">
        <f t="shared" si="36"/>
        <v>31</v>
      </c>
      <c r="T186" s="50">
        <f t="shared" si="38"/>
        <v>4856.74</v>
      </c>
      <c r="U186" s="51">
        <f t="shared" si="37"/>
        <v>4856739</v>
      </c>
      <c r="V186" s="51">
        <f>$I185*'ВВОД '!$B$14*L186/Q186</f>
        <v>4856.73942465752</v>
      </c>
      <c r="W186" s="31"/>
      <c r="X186" s="31"/>
      <c r="Y186" s="31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</row>
    <row r="187" spans="2:48" ht="16.5">
      <c r="B187" s="56">
        <v>174</v>
      </c>
      <c r="C187" s="34" t="s">
        <v>59</v>
      </c>
      <c r="D187" s="35">
        <f t="shared" si="30"/>
        <v>8</v>
      </c>
      <c r="E187" s="36">
        <f t="shared" si="31"/>
        <v>2026</v>
      </c>
      <c r="F187" s="37">
        <f>IF(B187=MAX('ВВОД '!$B$10:$G$10),G187+H187,IF((I186+H187)&gt;F186,F186,G187+H187))</f>
        <v>23761</v>
      </c>
      <c r="G187" s="37">
        <f>IF(B187=MAX('ВВОД '!$B$10:$G$10),'Информационный расчет'!I186,IF((I186+H187)&gt;F186,F187-H187,I186))</f>
        <v>19064.82</v>
      </c>
      <c r="H187" s="44">
        <f>IF($I186*'ВВОД '!$B$14*L187/Q187&gt;=0,T187,0)</f>
        <v>4696.18</v>
      </c>
      <c r="I187" s="45">
        <f t="shared" si="32"/>
        <v>533872.8199999984</v>
      </c>
      <c r="J187" s="46"/>
      <c r="K187" s="40">
        <f t="shared" si="33"/>
        <v>0</v>
      </c>
      <c r="L187" s="47">
        <f t="shared" si="34"/>
        <v>31</v>
      </c>
      <c r="M187" s="47">
        <f t="shared" si="26"/>
        <v>1</v>
      </c>
      <c r="N187" s="48">
        <f t="shared" si="27"/>
        <v>46235</v>
      </c>
      <c r="O187" s="48">
        <f t="shared" si="28"/>
        <v>46235</v>
      </c>
      <c r="P187" s="48">
        <f t="shared" si="29"/>
        <v>46266</v>
      </c>
      <c r="Q187" s="20">
        <f>VLOOKUP(E187,'ВВОД '!$L$3:$M$44,2)</f>
        <v>365</v>
      </c>
      <c r="R187" s="49">
        <f t="shared" si="35"/>
        <v>0</v>
      </c>
      <c r="S187" s="49">
        <f t="shared" si="36"/>
        <v>31</v>
      </c>
      <c r="T187" s="50">
        <f t="shared" si="38"/>
        <v>4696.18</v>
      </c>
      <c r="U187" s="51">
        <f t="shared" si="37"/>
        <v>4696182</v>
      </c>
      <c r="V187" s="51">
        <f>$I186*'ВВОД '!$B$14*L187/Q187</f>
        <v>4696.182695890398</v>
      </c>
      <c r="W187" s="31"/>
      <c r="X187" s="31"/>
      <c r="Y187" s="31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</row>
    <row r="188" spans="2:48" ht="16.5">
      <c r="B188" s="33">
        <v>175</v>
      </c>
      <c r="C188" s="34" t="s">
        <v>59</v>
      </c>
      <c r="D188" s="35">
        <f t="shared" si="30"/>
        <v>9</v>
      </c>
      <c r="E188" s="36">
        <f t="shared" si="31"/>
        <v>2026</v>
      </c>
      <c r="F188" s="37">
        <f>IF(B188=MAX('ВВОД '!$B$10:$G$10),G188+H188,IF((I187+H188)&gt;F187,F187,G188+H188))</f>
        <v>23761</v>
      </c>
      <c r="G188" s="37">
        <f>IF(B188=MAX('ВВОД '!$B$10:$G$10),'Информационный расчет'!I187,IF((I187+H188)&gt;F187,F188-H188,I187))</f>
        <v>19373</v>
      </c>
      <c r="H188" s="44">
        <f>IF($I187*'ВВОД '!$B$14*L188/Q188&gt;=0,T188,0)</f>
        <v>4388</v>
      </c>
      <c r="I188" s="45">
        <f t="shared" si="32"/>
        <v>514499.81999999844</v>
      </c>
      <c r="J188" s="46"/>
      <c r="K188" s="40">
        <f t="shared" si="33"/>
        <v>0</v>
      </c>
      <c r="L188" s="47">
        <f t="shared" si="34"/>
        <v>30</v>
      </c>
      <c r="M188" s="47">
        <f t="shared" si="26"/>
        <v>1</v>
      </c>
      <c r="N188" s="48">
        <f t="shared" si="27"/>
        <v>46266</v>
      </c>
      <c r="O188" s="48">
        <f t="shared" si="28"/>
        <v>46266</v>
      </c>
      <c r="P188" s="48">
        <f t="shared" si="29"/>
        <v>46296</v>
      </c>
      <c r="Q188" s="20">
        <f>VLOOKUP(E188,'ВВОД '!$L$3:$M$44,2)</f>
        <v>365</v>
      </c>
      <c r="R188" s="49">
        <f t="shared" si="35"/>
        <v>0</v>
      </c>
      <c r="S188" s="49">
        <f t="shared" si="36"/>
        <v>30</v>
      </c>
      <c r="T188" s="50">
        <f t="shared" si="38"/>
        <v>4388</v>
      </c>
      <c r="U188" s="51">
        <f t="shared" si="37"/>
        <v>4387995</v>
      </c>
      <c r="V188" s="51">
        <f>$I187*'ВВОД '!$B$14*L188/Q188</f>
        <v>4387.995780821905</v>
      </c>
      <c r="W188" s="31"/>
      <c r="X188" s="31"/>
      <c r="Y188" s="31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</row>
    <row r="189" spans="2:48" ht="16.5">
      <c r="B189" s="56">
        <v>176</v>
      </c>
      <c r="C189" s="34" t="s">
        <v>59</v>
      </c>
      <c r="D189" s="35">
        <f t="shared" si="30"/>
        <v>10</v>
      </c>
      <c r="E189" s="36">
        <f t="shared" si="31"/>
        <v>2026</v>
      </c>
      <c r="F189" s="37">
        <f>IF(B189=MAX('ВВОД '!$B$10:$G$10),G189+H189,IF((I188+H189)&gt;F188,F188,G189+H189))</f>
        <v>23761</v>
      </c>
      <c r="G189" s="37">
        <f>IF(B189=MAX('ВВОД '!$B$10:$G$10),'Информационный расчет'!I188,IF((I188+H189)&gt;F188,F189-H189,I188))</f>
        <v>19391.28</v>
      </c>
      <c r="H189" s="44">
        <f>IF($I188*'ВВОД '!$B$14*L189/Q189&gt;=0,T189,0)</f>
        <v>4369.72</v>
      </c>
      <c r="I189" s="45">
        <f t="shared" si="32"/>
        <v>495108.5399999984</v>
      </c>
      <c r="J189" s="46"/>
      <c r="K189" s="40">
        <f t="shared" si="33"/>
        <v>0</v>
      </c>
      <c r="L189" s="47">
        <f t="shared" si="34"/>
        <v>31</v>
      </c>
      <c r="M189" s="47">
        <f t="shared" si="26"/>
        <v>1</v>
      </c>
      <c r="N189" s="48">
        <f t="shared" si="27"/>
        <v>46296</v>
      </c>
      <c r="O189" s="48">
        <f t="shared" si="28"/>
        <v>46296</v>
      </c>
      <c r="P189" s="48">
        <f t="shared" si="29"/>
        <v>46327</v>
      </c>
      <c r="Q189" s="20">
        <f>VLOOKUP(E189,'ВВОД '!$L$3:$M$44,2)</f>
        <v>365</v>
      </c>
      <c r="R189" s="49">
        <f t="shared" si="35"/>
        <v>0</v>
      </c>
      <c r="S189" s="49">
        <f t="shared" si="36"/>
        <v>31</v>
      </c>
      <c r="T189" s="50">
        <f t="shared" si="38"/>
        <v>4369.72</v>
      </c>
      <c r="U189" s="51">
        <f t="shared" si="37"/>
        <v>4369724</v>
      </c>
      <c r="V189" s="51">
        <f>$I188*'ВВОД '!$B$14*L189/Q189</f>
        <v>4369.724498630124</v>
      </c>
      <c r="W189" s="31"/>
      <c r="X189" s="31"/>
      <c r="Y189" s="31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</row>
    <row r="190" spans="2:48" ht="16.5">
      <c r="B190" s="33">
        <v>177</v>
      </c>
      <c r="C190" s="34" t="s">
        <v>59</v>
      </c>
      <c r="D190" s="35">
        <f t="shared" si="30"/>
        <v>11</v>
      </c>
      <c r="E190" s="36">
        <f t="shared" si="31"/>
        <v>2026</v>
      </c>
      <c r="F190" s="37">
        <f>IF(B190=MAX('ВВОД '!$B$10:$G$10),G190+H190,IF((I189+H190)&gt;F189,F189,G190+H190))</f>
        <v>23761</v>
      </c>
      <c r="G190" s="37">
        <f>IF(B190=MAX('ВВОД '!$B$10:$G$10),'Информационный расчет'!I189,IF((I189+H190)&gt;F189,F190-H190,I189))</f>
        <v>19691.61</v>
      </c>
      <c r="H190" s="44">
        <f>IF($I189*'ВВОД '!$B$14*L190/Q190&gt;=0,T190,0)</f>
        <v>4069.39</v>
      </c>
      <c r="I190" s="45">
        <f t="shared" si="32"/>
        <v>475416.9299999984</v>
      </c>
      <c r="J190" s="46"/>
      <c r="K190" s="40">
        <f t="shared" si="33"/>
        <v>0</v>
      </c>
      <c r="L190" s="47">
        <f t="shared" si="34"/>
        <v>30</v>
      </c>
      <c r="M190" s="47">
        <f t="shared" si="26"/>
        <v>1</v>
      </c>
      <c r="N190" s="48">
        <f t="shared" si="27"/>
        <v>46327</v>
      </c>
      <c r="O190" s="48">
        <f t="shared" si="28"/>
        <v>46327</v>
      </c>
      <c r="P190" s="48">
        <f t="shared" si="29"/>
        <v>46357</v>
      </c>
      <c r="Q190" s="20">
        <f>VLOOKUP(E190,'ВВОД '!$L$3:$M$44,2)</f>
        <v>365</v>
      </c>
      <c r="R190" s="49">
        <f t="shared" si="35"/>
        <v>0</v>
      </c>
      <c r="S190" s="49">
        <f t="shared" si="36"/>
        <v>30</v>
      </c>
      <c r="T190" s="50">
        <f t="shared" si="38"/>
        <v>4069.39</v>
      </c>
      <c r="U190" s="51">
        <f t="shared" si="37"/>
        <v>4069385</v>
      </c>
      <c r="V190" s="51">
        <f>$I189*'ВВОД '!$B$14*L190/Q190</f>
        <v>4069.3852602739603</v>
      </c>
      <c r="W190" s="31"/>
      <c r="X190" s="31"/>
      <c r="Y190" s="31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</row>
    <row r="191" spans="2:48" ht="16.5">
      <c r="B191" s="56">
        <v>178</v>
      </c>
      <c r="C191" s="34" t="s">
        <v>59</v>
      </c>
      <c r="D191" s="35">
        <f t="shared" si="30"/>
        <v>12</v>
      </c>
      <c r="E191" s="36">
        <f t="shared" si="31"/>
        <v>2026</v>
      </c>
      <c r="F191" s="37">
        <f>IF(B191=MAX('ВВОД '!$B$10:$G$10),G191+H191,IF((I190+H191)&gt;F190,F190,G191+H191))</f>
        <v>23761</v>
      </c>
      <c r="G191" s="37">
        <f>IF(B191=MAX('ВВОД '!$B$10:$G$10),'Информационный расчет'!I190,IF((I190+H191)&gt;F190,F191-H191,I190))</f>
        <v>19723.21</v>
      </c>
      <c r="H191" s="44">
        <f>IF($I190*'ВВОД '!$B$14*L191/Q191&gt;=0,T191,0)</f>
        <v>4037.79</v>
      </c>
      <c r="I191" s="45">
        <f t="shared" si="32"/>
        <v>455693.7199999984</v>
      </c>
      <c r="J191" s="46"/>
      <c r="K191" s="40">
        <f t="shared" si="33"/>
        <v>0</v>
      </c>
      <c r="L191" s="47">
        <f t="shared" si="34"/>
        <v>31</v>
      </c>
      <c r="M191" s="47">
        <f t="shared" si="26"/>
        <v>1</v>
      </c>
      <c r="N191" s="48">
        <f t="shared" si="27"/>
        <v>46357</v>
      </c>
      <c r="O191" s="48">
        <f t="shared" si="28"/>
        <v>46357</v>
      </c>
      <c r="P191" s="48">
        <f t="shared" si="29"/>
        <v>46388</v>
      </c>
      <c r="Q191" s="20">
        <f>VLOOKUP(E191,'ВВОД '!$L$3:$M$44,2)</f>
        <v>365</v>
      </c>
      <c r="R191" s="49">
        <f t="shared" si="35"/>
        <v>0</v>
      </c>
      <c r="S191" s="49">
        <f t="shared" si="36"/>
        <v>31</v>
      </c>
      <c r="T191" s="50">
        <f t="shared" si="38"/>
        <v>4037.79</v>
      </c>
      <c r="U191" s="51">
        <f t="shared" si="37"/>
        <v>4037787</v>
      </c>
      <c r="V191" s="51">
        <f>$I190*'ВВОД '!$B$14*L191/Q191</f>
        <v>4037.7876246575215</v>
      </c>
      <c r="W191" s="31"/>
      <c r="X191" s="31"/>
      <c r="Y191" s="31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</row>
    <row r="192" spans="2:48" ht="16.5">
      <c r="B192" s="33">
        <v>179</v>
      </c>
      <c r="C192" s="34" t="s">
        <v>59</v>
      </c>
      <c r="D192" s="35">
        <f t="shared" si="30"/>
        <v>1</v>
      </c>
      <c r="E192" s="36">
        <f t="shared" si="31"/>
        <v>2027</v>
      </c>
      <c r="F192" s="37">
        <f>IF(B192=MAX('ВВОД '!$B$10:$G$10),G192+H192,IF((I191+H192)&gt;F191,F191,G192+H192))</f>
        <v>23761</v>
      </c>
      <c r="G192" s="37">
        <f>IF(B192=MAX('ВВОД '!$B$10:$G$10),'Информационный расчет'!I191,IF((I191+H192)&gt;F191,F192-H192,I191))</f>
        <v>19890.72</v>
      </c>
      <c r="H192" s="44">
        <f>IF($I191*'ВВОД '!$B$14*L192/Q192&gt;=0,T192,0)</f>
        <v>3870.28</v>
      </c>
      <c r="I192" s="45">
        <f t="shared" si="32"/>
        <v>435802.99999999837</v>
      </c>
      <c r="J192" s="46"/>
      <c r="K192" s="40">
        <f t="shared" si="33"/>
        <v>0</v>
      </c>
      <c r="L192" s="47">
        <f t="shared" si="34"/>
        <v>31</v>
      </c>
      <c r="M192" s="47">
        <f t="shared" si="26"/>
        <v>1</v>
      </c>
      <c r="N192" s="48">
        <f t="shared" si="27"/>
        <v>46388</v>
      </c>
      <c r="O192" s="48">
        <f t="shared" si="28"/>
        <v>46388</v>
      </c>
      <c r="P192" s="48">
        <f t="shared" si="29"/>
        <v>46419</v>
      </c>
      <c r="Q192" s="20">
        <f>VLOOKUP(E192,'ВВОД '!$L$3:$M$44,2)</f>
        <v>365</v>
      </c>
      <c r="R192" s="49">
        <f t="shared" si="35"/>
        <v>0</v>
      </c>
      <c r="S192" s="49">
        <f t="shared" si="36"/>
        <v>31</v>
      </c>
      <c r="T192" s="50">
        <f t="shared" si="38"/>
        <v>3870.28</v>
      </c>
      <c r="U192" s="51">
        <f t="shared" si="37"/>
        <v>3870275</v>
      </c>
      <c r="V192" s="51">
        <f>$I191*'ВВОД '!$B$14*L192/Q192</f>
        <v>3870.2754301369732</v>
      </c>
      <c r="W192" s="31"/>
      <c r="X192" s="31"/>
      <c r="Y192" s="31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</row>
    <row r="193" spans="2:48" ht="16.5">
      <c r="B193" s="56">
        <v>180</v>
      </c>
      <c r="C193" s="34" t="s">
        <v>59</v>
      </c>
      <c r="D193" s="35">
        <f t="shared" si="30"/>
        <v>2</v>
      </c>
      <c r="E193" s="36">
        <f t="shared" si="31"/>
        <v>2027</v>
      </c>
      <c r="F193" s="37">
        <f>IF(B193=MAX('ВВОД '!$B$10:$G$10),G193+H193,IF((I192+H193)&gt;F192,F192,G193+H193))</f>
        <v>23761</v>
      </c>
      <c r="G193" s="37">
        <f>IF(B193=MAX('ВВОД '!$B$10:$G$10),'Информационный расчет'!I192,IF((I192+H193)&gt;F192,F193-H193,I192))</f>
        <v>20417.85</v>
      </c>
      <c r="H193" s="44">
        <f>IF($I192*'ВВОД '!$B$14*L193/Q193&gt;=0,T193,0)</f>
        <v>3343.15</v>
      </c>
      <c r="I193" s="45">
        <f t="shared" si="32"/>
        <v>415385.1499999984</v>
      </c>
      <c r="J193" s="46"/>
      <c r="K193" s="40">
        <f t="shared" si="33"/>
        <v>0</v>
      </c>
      <c r="L193" s="47">
        <f t="shared" si="34"/>
        <v>28</v>
      </c>
      <c r="M193" s="47">
        <f t="shared" si="26"/>
        <v>1</v>
      </c>
      <c r="N193" s="48">
        <f t="shared" si="27"/>
        <v>46419</v>
      </c>
      <c r="O193" s="48">
        <f t="shared" si="28"/>
        <v>46419</v>
      </c>
      <c r="P193" s="48">
        <f t="shared" si="29"/>
        <v>46447</v>
      </c>
      <c r="Q193" s="20">
        <f>VLOOKUP(E193,'ВВОД '!$L$3:$M$44,2)</f>
        <v>365</v>
      </c>
      <c r="R193" s="49">
        <f t="shared" si="35"/>
        <v>0</v>
      </c>
      <c r="S193" s="49">
        <f t="shared" si="36"/>
        <v>28</v>
      </c>
      <c r="T193" s="50">
        <f t="shared" si="38"/>
        <v>3343.15</v>
      </c>
      <c r="U193" s="51">
        <f t="shared" si="37"/>
        <v>3343146</v>
      </c>
      <c r="V193" s="51">
        <f>$I192*'ВВОД '!$B$14*L193/Q193</f>
        <v>3343.1463013698512</v>
      </c>
      <c r="W193" s="31"/>
      <c r="X193" s="31"/>
      <c r="Y193" s="31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</row>
    <row r="194" spans="2:48" ht="16.5">
      <c r="B194" s="33">
        <v>181</v>
      </c>
      <c r="C194" s="34" t="s">
        <v>59</v>
      </c>
      <c r="D194" s="35">
        <f t="shared" si="30"/>
        <v>3</v>
      </c>
      <c r="E194" s="36">
        <f t="shared" si="31"/>
        <v>2027</v>
      </c>
      <c r="F194" s="37">
        <f>IF(B194=MAX('ВВОД '!$B$10:$G$10),G194+H194,IF((I193+H194)&gt;F193,F193,G194+H194))</f>
        <v>23761</v>
      </c>
      <c r="G194" s="37">
        <f>IF(B194=MAX('ВВОД '!$B$10:$G$10),'Информационный расчет'!I193,IF((I193+H194)&gt;F193,F194-H194,I193))</f>
        <v>20233.07</v>
      </c>
      <c r="H194" s="44">
        <f>IF($I193*'ВВОД '!$B$14*L194/Q194&gt;=0,T194,0)</f>
        <v>3527.93</v>
      </c>
      <c r="I194" s="45">
        <f t="shared" si="32"/>
        <v>395152.0799999984</v>
      </c>
      <c r="J194" s="46"/>
      <c r="K194" s="40">
        <f t="shared" si="33"/>
        <v>0</v>
      </c>
      <c r="L194" s="47">
        <f t="shared" si="34"/>
        <v>31</v>
      </c>
      <c r="M194" s="47">
        <f t="shared" si="26"/>
        <v>1</v>
      </c>
      <c r="N194" s="48">
        <f t="shared" si="27"/>
        <v>46447</v>
      </c>
      <c r="O194" s="48">
        <f t="shared" si="28"/>
        <v>46447</v>
      </c>
      <c r="P194" s="48">
        <f t="shared" si="29"/>
        <v>46478</v>
      </c>
      <c r="Q194" s="20">
        <f>VLOOKUP(E194,'ВВОД '!$L$3:$M$44,2)</f>
        <v>365</v>
      </c>
      <c r="R194" s="49">
        <f t="shared" si="35"/>
        <v>0</v>
      </c>
      <c r="S194" s="49">
        <f t="shared" si="36"/>
        <v>31</v>
      </c>
      <c r="T194" s="50">
        <f t="shared" si="38"/>
        <v>3527.93</v>
      </c>
      <c r="U194" s="51">
        <f t="shared" si="37"/>
        <v>3527928</v>
      </c>
      <c r="V194" s="51">
        <f>$I193*'ВВОД '!$B$14*L194/Q194</f>
        <v>3527.928671232863</v>
      </c>
      <c r="W194" s="31"/>
      <c r="X194" s="31"/>
      <c r="Y194" s="31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</row>
    <row r="195" spans="2:48" ht="16.5">
      <c r="B195" s="56">
        <v>182</v>
      </c>
      <c r="C195" s="34" t="s">
        <v>59</v>
      </c>
      <c r="D195" s="35">
        <f t="shared" si="30"/>
        <v>4</v>
      </c>
      <c r="E195" s="36">
        <f t="shared" si="31"/>
        <v>2027</v>
      </c>
      <c r="F195" s="37">
        <f>IF(B195=MAX('ВВОД '!$B$10:$G$10),G195+H195,IF((I194+H195)&gt;F194,F194,G195+H195))</f>
        <v>23761</v>
      </c>
      <c r="G195" s="37">
        <f>IF(B195=MAX('ВВОД '!$B$10:$G$10),'Информационный расчет'!I194,IF((I194+H195)&gt;F194,F195-H195,I194))</f>
        <v>20513.17</v>
      </c>
      <c r="H195" s="44">
        <f>IF($I194*'ВВОД '!$B$14*L195/Q195&gt;=0,T195,0)</f>
        <v>3247.83</v>
      </c>
      <c r="I195" s="45">
        <f t="shared" si="32"/>
        <v>374638.9099999984</v>
      </c>
      <c r="J195" s="46"/>
      <c r="K195" s="40">
        <f t="shared" si="33"/>
        <v>0</v>
      </c>
      <c r="L195" s="47">
        <f t="shared" si="34"/>
        <v>30</v>
      </c>
      <c r="M195" s="47">
        <f t="shared" si="26"/>
        <v>1</v>
      </c>
      <c r="N195" s="48">
        <f t="shared" si="27"/>
        <v>46478</v>
      </c>
      <c r="O195" s="48">
        <f t="shared" si="28"/>
        <v>46478</v>
      </c>
      <c r="P195" s="48">
        <f t="shared" si="29"/>
        <v>46508</v>
      </c>
      <c r="Q195" s="20">
        <f>VLOOKUP(E195,'ВВОД '!$L$3:$M$44,2)</f>
        <v>365</v>
      </c>
      <c r="R195" s="49">
        <f t="shared" si="35"/>
        <v>0</v>
      </c>
      <c r="S195" s="49">
        <f t="shared" si="36"/>
        <v>30</v>
      </c>
      <c r="T195" s="50">
        <f t="shared" si="38"/>
        <v>3247.83</v>
      </c>
      <c r="U195" s="51">
        <f t="shared" si="37"/>
        <v>3247825</v>
      </c>
      <c r="V195" s="51">
        <f>$I194*'ВВОД '!$B$14*L195/Q195</f>
        <v>3247.8253150684795</v>
      </c>
      <c r="W195" s="31"/>
      <c r="X195" s="31"/>
      <c r="Y195" s="31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</row>
    <row r="196" spans="2:48" ht="16.5">
      <c r="B196" s="33">
        <v>183</v>
      </c>
      <c r="C196" s="34" t="s">
        <v>59</v>
      </c>
      <c r="D196" s="35">
        <f t="shared" si="30"/>
        <v>5</v>
      </c>
      <c r="E196" s="36">
        <f t="shared" si="31"/>
        <v>2027</v>
      </c>
      <c r="F196" s="37">
        <f>IF(B196=MAX('ВВОД '!$B$10:$G$10),G196+H196,IF((I195+H196)&gt;F195,F195,G196+H196))</f>
        <v>23761</v>
      </c>
      <c r="G196" s="37">
        <f>IF(B196=MAX('ВВОД '!$B$10:$G$10),'Информационный расчет'!I195,IF((I195+H196)&gt;F195,F196-H196,I195))</f>
        <v>20579.14</v>
      </c>
      <c r="H196" s="44">
        <f>IF($I195*'ВВОД '!$B$14*L196/Q196&gt;=0,T196,0)</f>
        <v>3181.86</v>
      </c>
      <c r="I196" s="45">
        <f t="shared" si="32"/>
        <v>354059.7699999984</v>
      </c>
      <c r="J196" s="46"/>
      <c r="K196" s="40">
        <f t="shared" si="33"/>
        <v>0</v>
      </c>
      <c r="L196" s="47">
        <f t="shared" si="34"/>
        <v>31</v>
      </c>
      <c r="M196" s="47">
        <f t="shared" si="26"/>
        <v>1</v>
      </c>
      <c r="N196" s="48">
        <f t="shared" si="27"/>
        <v>46508</v>
      </c>
      <c r="O196" s="48">
        <f t="shared" si="28"/>
        <v>46508</v>
      </c>
      <c r="P196" s="48">
        <f t="shared" si="29"/>
        <v>46539</v>
      </c>
      <c r="Q196" s="20">
        <f>VLOOKUP(E196,'ВВОД '!$L$3:$M$44,2)</f>
        <v>365</v>
      </c>
      <c r="R196" s="49">
        <f t="shared" si="35"/>
        <v>0</v>
      </c>
      <c r="S196" s="49">
        <f t="shared" si="36"/>
        <v>31</v>
      </c>
      <c r="T196" s="50">
        <f t="shared" si="38"/>
        <v>3181.86</v>
      </c>
      <c r="U196" s="51">
        <f t="shared" si="37"/>
        <v>3181864</v>
      </c>
      <c r="V196" s="51">
        <f>$I195*'ВВОД '!$B$14*L196/Q196</f>
        <v>3181.8647150684797</v>
      </c>
      <c r="W196" s="31"/>
      <c r="X196" s="31"/>
      <c r="Y196" s="31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</row>
    <row r="197" spans="2:48" ht="16.5">
      <c r="B197" s="56">
        <v>184</v>
      </c>
      <c r="C197" s="34" t="s">
        <v>59</v>
      </c>
      <c r="D197" s="35">
        <f t="shared" si="30"/>
        <v>6</v>
      </c>
      <c r="E197" s="36">
        <f t="shared" si="31"/>
        <v>2027</v>
      </c>
      <c r="F197" s="37">
        <f>IF(B197=MAX('ВВОД '!$B$10:$G$10),G197+H197,IF((I196+H197)&gt;F196,F196,G197+H197))</f>
        <v>23761</v>
      </c>
      <c r="G197" s="37">
        <f>IF(B197=MAX('ВВОД '!$B$10:$G$10),'Информационный расчет'!I196,IF((I196+H197)&gt;F196,F197-H197,I196))</f>
        <v>20850.92</v>
      </c>
      <c r="H197" s="44">
        <f>IF($I196*'ВВОД '!$B$14*L197/Q197&gt;=0,T197,0)</f>
        <v>2910.08</v>
      </c>
      <c r="I197" s="45">
        <f t="shared" si="32"/>
        <v>333208.8499999984</v>
      </c>
      <c r="J197" s="46"/>
      <c r="K197" s="40">
        <f t="shared" si="33"/>
        <v>0</v>
      </c>
      <c r="L197" s="47">
        <f t="shared" si="34"/>
        <v>30</v>
      </c>
      <c r="M197" s="47">
        <f t="shared" si="26"/>
        <v>1</v>
      </c>
      <c r="N197" s="48">
        <f t="shared" si="27"/>
        <v>46539</v>
      </c>
      <c r="O197" s="48">
        <f t="shared" si="28"/>
        <v>46539</v>
      </c>
      <c r="P197" s="48">
        <f t="shared" si="29"/>
        <v>46569</v>
      </c>
      <c r="Q197" s="20">
        <f>VLOOKUP(E197,'ВВОД '!$L$3:$M$44,2)</f>
        <v>365</v>
      </c>
      <c r="R197" s="49">
        <f t="shared" si="35"/>
        <v>0</v>
      </c>
      <c r="S197" s="49">
        <f t="shared" si="36"/>
        <v>30</v>
      </c>
      <c r="T197" s="50">
        <f t="shared" si="38"/>
        <v>2910.08</v>
      </c>
      <c r="U197" s="51">
        <f t="shared" si="37"/>
        <v>2910080</v>
      </c>
      <c r="V197" s="51">
        <f>$I196*'ВВОД '!$B$14*L197/Q197</f>
        <v>2910.0803013698496</v>
      </c>
      <c r="W197" s="31"/>
      <c r="X197" s="31"/>
      <c r="Y197" s="31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</row>
    <row r="198" spans="2:48" ht="16.5">
      <c r="B198" s="33">
        <v>185</v>
      </c>
      <c r="C198" s="34" t="s">
        <v>59</v>
      </c>
      <c r="D198" s="35">
        <f t="shared" si="30"/>
        <v>7</v>
      </c>
      <c r="E198" s="36">
        <f t="shared" si="31"/>
        <v>2027</v>
      </c>
      <c r="F198" s="37">
        <f>IF(B198=MAX('ВВОД '!$B$10:$G$10),G198+H198,IF((I197+H198)&gt;F197,F197,G198+H198))</f>
        <v>23761</v>
      </c>
      <c r="G198" s="37">
        <f>IF(B198=MAX('ВВОД '!$B$10:$G$10),'Информационный расчет'!I197,IF((I197+H198)&gt;F197,F198-H198,I197))</f>
        <v>20931.010000000002</v>
      </c>
      <c r="H198" s="44">
        <f>IF($I197*'ВВОД '!$B$14*L198/Q198&gt;=0,T198,0)</f>
        <v>2829.99</v>
      </c>
      <c r="I198" s="45">
        <f t="shared" si="32"/>
        <v>312277.8399999984</v>
      </c>
      <c r="J198" s="46"/>
      <c r="K198" s="40">
        <f t="shared" si="33"/>
        <v>0</v>
      </c>
      <c r="L198" s="47">
        <f t="shared" si="34"/>
        <v>31</v>
      </c>
      <c r="M198" s="47">
        <f t="shared" si="26"/>
        <v>1</v>
      </c>
      <c r="N198" s="48">
        <f t="shared" si="27"/>
        <v>46569</v>
      </c>
      <c r="O198" s="48">
        <f t="shared" si="28"/>
        <v>46569</v>
      </c>
      <c r="P198" s="48">
        <f t="shared" si="29"/>
        <v>46600</v>
      </c>
      <c r="Q198" s="20">
        <f>VLOOKUP(E198,'ВВОД '!$L$3:$M$44,2)</f>
        <v>365</v>
      </c>
      <c r="R198" s="49">
        <f t="shared" si="35"/>
        <v>0</v>
      </c>
      <c r="S198" s="49">
        <f t="shared" si="36"/>
        <v>31</v>
      </c>
      <c r="T198" s="50">
        <f t="shared" si="38"/>
        <v>2829.99</v>
      </c>
      <c r="U198" s="51">
        <f t="shared" si="37"/>
        <v>2829992</v>
      </c>
      <c r="V198" s="51">
        <f>$I197*'ВВОД '!$B$14*L198/Q198</f>
        <v>2829.9929726027262</v>
      </c>
      <c r="W198" s="31"/>
      <c r="X198" s="31"/>
      <c r="Y198" s="31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</row>
    <row r="199" spans="2:48" ht="16.5">
      <c r="B199" s="56">
        <v>186</v>
      </c>
      <c r="C199" s="34" t="s">
        <v>59</v>
      </c>
      <c r="D199" s="35">
        <f t="shared" si="30"/>
        <v>8</v>
      </c>
      <c r="E199" s="36">
        <f t="shared" si="31"/>
        <v>2027</v>
      </c>
      <c r="F199" s="37">
        <f>IF(B199=MAX('ВВОД '!$B$10:$G$10),G199+H199,IF((I198+H199)&gt;F198,F198,G199+H199))</f>
        <v>23761</v>
      </c>
      <c r="G199" s="37">
        <f>IF(B199=MAX('ВВОД '!$B$10:$G$10),'Информационный расчет'!I198,IF((I198+H199)&gt;F198,F199-H199,I198))</f>
        <v>21108.78</v>
      </c>
      <c r="H199" s="44">
        <f>IF($I198*'ВВОД '!$B$14*L199/Q199&gt;=0,T199,0)</f>
        <v>2652.22</v>
      </c>
      <c r="I199" s="45">
        <f t="shared" si="32"/>
        <v>291169.0599999984</v>
      </c>
      <c r="J199" s="46"/>
      <c r="K199" s="40">
        <f t="shared" si="33"/>
        <v>0</v>
      </c>
      <c r="L199" s="47">
        <f t="shared" si="34"/>
        <v>31</v>
      </c>
      <c r="M199" s="47">
        <f t="shared" si="26"/>
        <v>1</v>
      </c>
      <c r="N199" s="48">
        <f t="shared" si="27"/>
        <v>46600</v>
      </c>
      <c r="O199" s="48">
        <f t="shared" si="28"/>
        <v>46600</v>
      </c>
      <c r="P199" s="48">
        <f t="shared" si="29"/>
        <v>46631</v>
      </c>
      <c r="Q199" s="20">
        <f>VLOOKUP(E199,'ВВОД '!$L$3:$M$44,2)</f>
        <v>365</v>
      </c>
      <c r="R199" s="49">
        <f t="shared" si="35"/>
        <v>0</v>
      </c>
      <c r="S199" s="49">
        <f t="shared" si="36"/>
        <v>31</v>
      </c>
      <c r="T199" s="50">
        <f t="shared" si="38"/>
        <v>2652.22</v>
      </c>
      <c r="U199" s="51">
        <f t="shared" si="37"/>
        <v>2652222</v>
      </c>
      <c r="V199" s="51">
        <f>$I198*'ВВОД '!$B$14*L199/Q199</f>
        <v>2652.2227506849176</v>
      </c>
      <c r="W199" s="31"/>
      <c r="X199" s="31"/>
      <c r="Y199" s="31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</row>
    <row r="200" spans="2:48" ht="16.5">
      <c r="B200" s="33">
        <v>187</v>
      </c>
      <c r="C200" s="34" t="s">
        <v>59</v>
      </c>
      <c r="D200" s="35">
        <f t="shared" si="30"/>
        <v>9</v>
      </c>
      <c r="E200" s="36">
        <f t="shared" si="31"/>
        <v>2027</v>
      </c>
      <c r="F200" s="37">
        <f>IF(B200=MAX('ВВОД '!$B$10:$G$10),G200+H200,IF((I199+H200)&gt;F199,F199,G200+H200))</f>
        <v>23761</v>
      </c>
      <c r="G200" s="37">
        <f>IF(B200=MAX('ВВОД '!$B$10:$G$10),'Информационный расчет'!I199,IF((I199+H200)&gt;F199,F200-H200,I199))</f>
        <v>21367.83</v>
      </c>
      <c r="H200" s="44">
        <f>IF($I199*'ВВОД '!$B$14*L200/Q200&gt;=0,T200,0)</f>
        <v>2393.17</v>
      </c>
      <c r="I200" s="45">
        <f t="shared" si="32"/>
        <v>269801.2299999984</v>
      </c>
      <c r="J200" s="46"/>
      <c r="K200" s="40">
        <f t="shared" si="33"/>
        <v>0</v>
      </c>
      <c r="L200" s="47">
        <f t="shared" si="34"/>
        <v>30</v>
      </c>
      <c r="M200" s="47">
        <f t="shared" si="26"/>
        <v>1</v>
      </c>
      <c r="N200" s="48">
        <f t="shared" si="27"/>
        <v>46631</v>
      </c>
      <c r="O200" s="48">
        <f t="shared" si="28"/>
        <v>46631</v>
      </c>
      <c r="P200" s="48">
        <f t="shared" si="29"/>
        <v>46661</v>
      </c>
      <c r="Q200" s="20">
        <f>VLOOKUP(E200,'ВВОД '!$L$3:$M$44,2)</f>
        <v>365</v>
      </c>
      <c r="R200" s="49">
        <f t="shared" si="35"/>
        <v>0</v>
      </c>
      <c r="S200" s="49">
        <f t="shared" si="36"/>
        <v>30</v>
      </c>
      <c r="T200" s="50">
        <f t="shared" si="38"/>
        <v>2393.17</v>
      </c>
      <c r="U200" s="51">
        <f t="shared" si="37"/>
        <v>2393170</v>
      </c>
      <c r="V200" s="51">
        <f>$I199*'ВВОД '!$B$14*L200/Q200</f>
        <v>2393.170356164371</v>
      </c>
      <c r="W200" s="31"/>
      <c r="X200" s="31"/>
      <c r="Y200" s="31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</row>
    <row r="201" spans="2:48" ht="16.5">
      <c r="B201" s="56">
        <v>188</v>
      </c>
      <c r="C201" s="34" t="s">
        <v>59</v>
      </c>
      <c r="D201" s="35">
        <f t="shared" si="30"/>
        <v>10</v>
      </c>
      <c r="E201" s="36">
        <f t="shared" si="31"/>
        <v>2027</v>
      </c>
      <c r="F201" s="37">
        <f>IF(B201=MAX('ВВОД '!$B$10:$G$10),G201+H201,IF((I200+H201)&gt;F200,F200,G201+H201))</f>
        <v>23761</v>
      </c>
      <c r="G201" s="37">
        <f>IF(B201=MAX('ВВОД '!$B$10:$G$10),'Информационный расчет'!I200,IF((I200+H201)&gt;F200,F201-H201,I200))</f>
        <v>21469.54</v>
      </c>
      <c r="H201" s="44">
        <f>IF($I200*'ВВОД '!$B$14*L201/Q201&gt;=0,T201,0)</f>
        <v>2291.46</v>
      </c>
      <c r="I201" s="45">
        <f t="shared" si="32"/>
        <v>248331.6899999984</v>
      </c>
      <c r="J201" s="46"/>
      <c r="K201" s="40">
        <f t="shared" si="33"/>
        <v>0</v>
      </c>
      <c r="L201" s="47">
        <f t="shared" si="34"/>
        <v>31</v>
      </c>
      <c r="M201" s="47">
        <f t="shared" si="26"/>
        <v>1</v>
      </c>
      <c r="N201" s="48">
        <f t="shared" si="27"/>
        <v>46661</v>
      </c>
      <c r="O201" s="48">
        <f t="shared" si="28"/>
        <v>46661</v>
      </c>
      <c r="P201" s="48">
        <f t="shared" si="29"/>
        <v>46692</v>
      </c>
      <c r="Q201" s="20">
        <f>VLOOKUP(E201,'ВВОД '!$L$3:$M$44,2)</f>
        <v>365</v>
      </c>
      <c r="R201" s="49">
        <f t="shared" si="35"/>
        <v>0</v>
      </c>
      <c r="S201" s="49">
        <f t="shared" si="36"/>
        <v>31</v>
      </c>
      <c r="T201" s="50">
        <f t="shared" si="38"/>
        <v>2291.46</v>
      </c>
      <c r="U201" s="51">
        <f t="shared" si="37"/>
        <v>2291462</v>
      </c>
      <c r="V201" s="51">
        <f>$I200*'ВВОД '!$B$14*L201/Q201</f>
        <v>2291.4625013698496</v>
      </c>
      <c r="W201" s="31"/>
      <c r="X201" s="31"/>
      <c r="Y201" s="31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</row>
    <row r="202" spans="2:48" ht="16.5">
      <c r="B202" s="33">
        <v>189</v>
      </c>
      <c r="C202" s="34" t="s">
        <v>59</v>
      </c>
      <c r="D202" s="35">
        <f t="shared" si="30"/>
        <v>11</v>
      </c>
      <c r="E202" s="36">
        <f t="shared" si="31"/>
        <v>2027</v>
      </c>
      <c r="F202" s="37">
        <f>IF(B202=MAX('ВВОД '!$B$10:$G$10),G202+H202,IF((I201+H202)&gt;F201,F201,G202+H202))</f>
        <v>23761</v>
      </c>
      <c r="G202" s="37">
        <f>IF(B202=MAX('ВВОД '!$B$10:$G$10),'Информационный расчет'!I201,IF((I201+H202)&gt;F201,F202-H202,I201))</f>
        <v>21719.92</v>
      </c>
      <c r="H202" s="44">
        <f>IF($I201*'ВВОД '!$B$14*L202/Q202&gt;=0,T202,0)</f>
        <v>2041.08</v>
      </c>
      <c r="I202" s="45">
        <f t="shared" si="32"/>
        <v>226611.7699999984</v>
      </c>
      <c r="J202" s="46"/>
      <c r="K202" s="40">
        <f t="shared" si="33"/>
        <v>0</v>
      </c>
      <c r="L202" s="47">
        <f t="shared" si="34"/>
        <v>30</v>
      </c>
      <c r="M202" s="47">
        <f t="shared" si="26"/>
        <v>1</v>
      </c>
      <c r="N202" s="48">
        <f t="shared" si="27"/>
        <v>46692</v>
      </c>
      <c r="O202" s="48">
        <f t="shared" si="28"/>
        <v>46692</v>
      </c>
      <c r="P202" s="48">
        <f t="shared" si="29"/>
        <v>46722</v>
      </c>
      <c r="Q202" s="20">
        <f>VLOOKUP(E202,'ВВОД '!$L$3:$M$44,2)</f>
        <v>365</v>
      </c>
      <c r="R202" s="49">
        <f t="shared" si="35"/>
        <v>0</v>
      </c>
      <c r="S202" s="49">
        <f t="shared" si="36"/>
        <v>30</v>
      </c>
      <c r="T202" s="50">
        <f t="shared" si="38"/>
        <v>2041.08</v>
      </c>
      <c r="U202" s="51">
        <f t="shared" si="37"/>
        <v>2041082</v>
      </c>
      <c r="V202" s="51">
        <f>$I201*'ВВОД '!$B$14*L202/Q202</f>
        <v>2041.0823835616309</v>
      </c>
      <c r="W202" s="31"/>
      <c r="X202" s="31"/>
      <c r="Y202" s="31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</row>
    <row r="203" spans="2:48" ht="16.5">
      <c r="B203" s="56">
        <v>190</v>
      </c>
      <c r="C203" s="34" t="s">
        <v>59</v>
      </c>
      <c r="D203" s="35">
        <f t="shared" si="30"/>
        <v>12</v>
      </c>
      <c r="E203" s="36">
        <f t="shared" si="31"/>
        <v>2027</v>
      </c>
      <c r="F203" s="37">
        <f>IF(B203=MAX('ВВОД '!$B$10:$G$10),G203+H203,IF((I202+H203)&gt;F202,F202,G203+H203))</f>
        <v>23761</v>
      </c>
      <c r="G203" s="37">
        <f>IF(B203=MAX('ВВОД '!$B$10:$G$10),'Информационный расчет'!I202,IF((I202+H203)&gt;F202,F203-H203,I202))</f>
        <v>21836.35</v>
      </c>
      <c r="H203" s="44">
        <f>IF($I202*'ВВОД '!$B$14*L203/Q203&gt;=0,T203,0)</f>
        <v>1924.65</v>
      </c>
      <c r="I203" s="45">
        <f t="shared" si="32"/>
        <v>204775.41999999838</v>
      </c>
      <c r="J203" s="46"/>
      <c r="K203" s="40">
        <f t="shared" si="33"/>
        <v>0</v>
      </c>
      <c r="L203" s="47">
        <f t="shared" si="34"/>
        <v>31</v>
      </c>
      <c r="M203" s="47">
        <f t="shared" si="26"/>
        <v>1</v>
      </c>
      <c r="N203" s="48">
        <f t="shared" si="27"/>
        <v>46722</v>
      </c>
      <c r="O203" s="48">
        <f t="shared" si="28"/>
        <v>46722</v>
      </c>
      <c r="P203" s="48">
        <f t="shared" si="29"/>
        <v>46753</v>
      </c>
      <c r="Q203" s="20">
        <f>VLOOKUP(E203,'ВВОД '!$L$3:$M$44,2)</f>
        <v>365</v>
      </c>
      <c r="R203" s="49">
        <f t="shared" si="35"/>
        <v>0</v>
      </c>
      <c r="S203" s="49">
        <f t="shared" si="36"/>
        <v>31</v>
      </c>
      <c r="T203" s="50">
        <f t="shared" si="38"/>
        <v>1924.65</v>
      </c>
      <c r="U203" s="51">
        <f t="shared" si="37"/>
        <v>1924647</v>
      </c>
      <c r="V203" s="51">
        <f>$I202*'ВВОД '!$B$14*L203/Q203</f>
        <v>1924.6479095890277</v>
      </c>
      <c r="W203" s="31"/>
      <c r="X203" s="31"/>
      <c r="Y203" s="31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</row>
    <row r="204" spans="2:48" ht="16.5">
      <c r="B204" s="33">
        <v>191</v>
      </c>
      <c r="C204" s="34" t="s">
        <v>59</v>
      </c>
      <c r="D204" s="35">
        <f t="shared" si="30"/>
        <v>1</v>
      </c>
      <c r="E204" s="36">
        <f t="shared" si="31"/>
        <v>2028</v>
      </c>
      <c r="F204" s="37">
        <f>IF(B204=MAX('ВВОД '!$B$10:$G$10),G204+H204,IF((I203+H204)&gt;F203,F203,G204+H204))</f>
        <v>23761</v>
      </c>
      <c r="G204" s="37">
        <f>IF(B204=MAX('ВВОД '!$B$10:$G$10),'Информационный расчет'!I203,IF((I203+H204)&gt;F203,F204-H204,I203))</f>
        <v>22026.56</v>
      </c>
      <c r="H204" s="44">
        <f>IF($I203*'ВВОД '!$B$14*L204/Q204&gt;=0,T204,0)</f>
        <v>1734.44</v>
      </c>
      <c r="I204" s="45">
        <f t="shared" si="32"/>
        <v>182748.85999999839</v>
      </c>
      <c r="J204" s="46"/>
      <c r="K204" s="40">
        <f t="shared" si="33"/>
        <v>0</v>
      </c>
      <c r="L204" s="47">
        <f t="shared" si="34"/>
        <v>31</v>
      </c>
      <c r="M204" s="47">
        <f t="shared" si="26"/>
        <v>1</v>
      </c>
      <c r="N204" s="48">
        <f t="shared" si="27"/>
        <v>46753</v>
      </c>
      <c r="O204" s="48">
        <f t="shared" si="28"/>
        <v>46753</v>
      </c>
      <c r="P204" s="48">
        <f t="shared" si="29"/>
        <v>46784</v>
      </c>
      <c r="Q204" s="20">
        <f>VLOOKUP(E204,'ВВОД '!$L$3:$M$44,2)</f>
        <v>366</v>
      </c>
      <c r="R204" s="49">
        <f t="shared" si="35"/>
        <v>0</v>
      </c>
      <c r="S204" s="49">
        <f t="shared" si="36"/>
        <v>31</v>
      </c>
      <c r="T204" s="50">
        <f t="shared" si="38"/>
        <v>1734.44</v>
      </c>
      <c r="U204" s="51">
        <f t="shared" si="37"/>
        <v>1734436</v>
      </c>
      <c r="V204" s="51">
        <f>$I203*'ВВОД '!$B$14*L204/Q204</f>
        <v>1734.436617486325</v>
      </c>
      <c r="W204" s="31"/>
      <c r="X204" s="31"/>
      <c r="Y204" s="31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</row>
    <row r="205" spans="2:48" ht="16.5">
      <c r="B205" s="56">
        <v>192</v>
      </c>
      <c r="C205" s="34" t="s">
        <v>59</v>
      </c>
      <c r="D205" s="35">
        <f t="shared" si="30"/>
        <v>2</v>
      </c>
      <c r="E205" s="36">
        <f t="shared" si="31"/>
        <v>2028</v>
      </c>
      <c r="F205" s="37">
        <f>IF(B205=MAX('ВВОД '!$B$10:$G$10),G205+H205,IF((I204+H205)&gt;F204,F204,G205+H205))</f>
        <v>23761</v>
      </c>
      <c r="G205" s="37">
        <f>IF(B205=MAX('ВВОД '!$B$10:$G$10),'Информационный расчет'!I204,IF((I204+H205)&gt;F204,F205-H205,I204))</f>
        <v>22312.99</v>
      </c>
      <c r="H205" s="44">
        <f>IF($I204*'ВВОД '!$B$14*L205/Q205&gt;=0,T205,0)</f>
        <v>1448.01</v>
      </c>
      <c r="I205" s="45">
        <f t="shared" si="32"/>
        <v>160435.8699999984</v>
      </c>
      <c r="J205" s="46"/>
      <c r="K205" s="40">
        <f t="shared" si="33"/>
        <v>0</v>
      </c>
      <c r="L205" s="47">
        <f t="shared" si="34"/>
        <v>29</v>
      </c>
      <c r="M205" s="47">
        <f t="shared" si="26"/>
        <v>1</v>
      </c>
      <c r="N205" s="48">
        <f t="shared" si="27"/>
        <v>46784</v>
      </c>
      <c r="O205" s="48">
        <f t="shared" si="28"/>
        <v>46784</v>
      </c>
      <c r="P205" s="48">
        <f t="shared" si="29"/>
        <v>46813</v>
      </c>
      <c r="Q205" s="20">
        <f>VLOOKUP(E205,'ВВОД '!$L$3:$M$44,2)</f>
        <v>366</v>
      </c>
      <c r="R205" s="49">
        <f t="shared" si="35"/>
        <v>0</v>
      </c>
      <c r="S205" s="49">
        <f t="shared" si="36"/>
        <v>29</v>
      </c>
      <c r="T205" s="50">
        <f t="shared" si="38"/>
        <v>1448.01</v>
      </c>
      <c r="U205" s="51">
        <f t="shared" si="37"/>
        <v>1448010</v>
      </c>
      <c r="V205" s="51">
        <f>$I204*'ВВОД '!$B$14*L205/Q205</f>
        <v>1448.0100928961622</v>
      </c>
      <c r="W205" s="31"/>
      <c r="X205" s="31"/>
      <c r="Y205" s="31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</row>
    <row r="206" spans="2:48" ht="16.5">
      <c r="B206" s="33">
        <v>193</v>
      </c>
      <c r="C206" s="34" t="s">
        <v>59</v>
      </c>
      <c r="D206" s="35">
        <f t="shared" si="30"/>
        <v>3</v>
      </c>
      <c r="E206" s="36">
        <f t="shared" si="31"/>
        <v>2028</v>
      </c>
      <c r="F206" s="37">
        <f>IF(B206=MAX('ВВОД '!$B$10:$G$10),G206+H206,IF((I205+H206)&gt;F205,F205,G206+H206))</f>
        <v>23761</v>
      </c>
      <c r="G206" s="37">
        <f>IF(B206=MAX('ВВОД '!$B$10:$G$10),'Информационный расчет'!I205,IF((I205+H206)&gt;F205,F206-H206,I205))</f>
        <v>22402.12</v>
      </c>
      <c r="H206" s="44">
        <f>IF($I205*'ВВОД '!$B$14*L206/Q206&gt;=0,T206,0)</f>
        <v>1358.88</v>
      </c>
      <c r="I206" s="45">
        <f t="shared" si="32"/>
        <v>138033.7499999984</v>
      </c>
      <c r="J206" s="46"/>
      <c r="K206" s="40">
        <f t="shared" si="33"/>
        <v>0</v>
      </c>
      <c r="L206" s="47">
        <f t="shared" si="34"/>
        <v>31</v>
      </c>
      <c r="M206" s="47">
        <f aca="true" t="shared" si="39" ref="M206:M269">IF(C206="не позднее последнего числа",1,C206)</f>
        <v>1</v>
      </c>
      <c r="N206" s="48">
        <f aca="true" t="shared" si="40" ref="N206:N269">DATE(E206,D206,M206)</f>
        <v>46813</v>
      </c>
      <c r="O206" s="48">
        <f aca="true" t="shared" si="41" ref="O206:O269">DATE(E206,D206,1)</f>
        <v>46813</v>
      </c>
      <c r="P206" s="48">
        <f aca="true" t="shared" si="42" ref="P206:P269">DATE(E206,D206+1,1)</f>
        <v>46844</v>
      </c>
      <c r="Q206" s="20">
        <f>VLOOKUP(E206,'ВВОД '!$L$3:$M$44,2)</f>
        <v>366</v>
      </c>
      <c r="R206" s="49">
        <f t="shared" si="35"/>
        <v>0</v>
      </c>
      <c r="S206" s="49">
        <f t="shared" si="36"/>
        <v>31</v>
      </c>
      <c r="T206" s="50">
        <f t="shared" si="38"/>
        <v>1358.88</v>
      </c>
      <c r="U206" s="51">
        <f t="shared" si="37"/>
        <v>1358883</v>
      </c>
      <c r="V206" s="51">
        <f>$I205*'ВВОД '!$B$14*L206/Q206</f>
        <v>1358.8830519125547</v>
      </c>
      <c r="W206" s="31"/>
      <c r="X206" s="31"/>
      <c r="Y206" s="31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</row>
    <row r="207" spans="2:48" ht="16.5">
      <c r="B207" s="56">
        <v>194</v>
      </c>
      <c r="C207" s="34" t="s">
        <v>59</v>
      </c>
      <c r="D207" s="35">
        <f aca="true" t="shared" si="43" ref="D207:D270">IF(E207=E206,D206+1,1)</f>
        <v>4</v>
      </c>
      <c r="E207" s="36">
        <f aca="true" t="shared" si="44" ref="E207:E270">IF(D206&lt;12,E206,E206+1)</f>
        <v>2028</v>
      </c>
      <c r="F207" s="37">
        <f>IF(B207=MAX('ВВОД '!$B$10:$G$10),G207+H207,IF((I206+H207)&gt;F206,F206,G207+H207))</f>
        <v>23761</v>
      </c>
      <c r="G207" s="37">
        <f>IF(B207=MAX('ВВОД '!$B$10:$G$10),'Информационный расчет'!I206,IF((I206+H207)&gt;F206,F207-H207,I206))</f>
        <v>22629.58</v>
      </c>
      <c r="H207" s="44">
        <f>IF($I206*'ВВОД '!$B$14*L207/Q207&gt;=0,T207,0)</f>
        <v>1131.42</v>
      </c>
      <c r="I207" s="45">
        <f aca="true" t="shared" si="45" ref="I207:I270">I206-J207-G207</f>
        <v>115404.1699999984</v>
      </c>
      <c r="J207" s="46"/>
      <c r="K207" s="40">
        <f aca="true" t="shared" si="46" ref="K207:K270">IF(G207&lt;0,1,0)</f>
        <v>0</v>
      </c>
      <c r="L207" s="47">
        <f aca="true" t="shared" si="47" ref="L207:L270">$P207-$P206</f>
        <v>30</v>
      </c>
      <c r="M207" s="47">
        <f t="shared" si="39"/>
        <v>1</v>
      </c>
      <c r="N207" s="48">
        <f t="shared" si="40"/>
        <v>46844</v>
      </c>
      <c r="O207" s="48">
        <f t="shared" si="41"/>
        <v>46844</v>
      </c>
      <c r="P207" s="48">
        <f t="shared" si="42"/>
        <v>46874</v>
      </c>
      <c r="Q207" s="20">
        <f>VLOOKUP(E207,'ВВОД '!$L$3:$M$44,2)</f>
        <v>366</v>
      </c>
      <c r="R207" s="49">
        <f aca="true" t="shared" si="48" ref="R207:R270">IF(M207&gt;19,P207-N207-1,0)</f>
        <v>0</v>
      </c>
      <c r="S207" s="49">
        <f aca="true" t="shared" si="49" ref="S207:S270">IF(R205&gt;L207,L207,L207-R205)</f>
        <v>30</v>
      </c>
      <c r="T207" s="50">
        <f t="shared" si="38"/>
        <v>1131.42</v>
      </c>
      <c r="U207" s="51">
        <f aca="true" t="shared" si="50" ref="U207:U270">INT((V207+0.000000001)*1000)</f>
        <v>1131424</v>
      </c>
      <c r="V207" s="51">
        <f>$I206*'ВВОД '!$B$14*L207/Q207</f>
        <v>1131.4241803278558</v>
      </c>
      <c r="W207" s="31"/>
      <c r="X207" s="31"/>
      <c r="Y207" s="31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</row>
    <row r="208" spans="2:48" ht="16.5">
      <c r="B208" s="33">
        <v>195</v>
      </c>
      <c r="C208" s="34" t="s">
        <v>59</v>
      </c>
      <c r="D208" s="35">
        <f t="shared" si="43"/>
        <v>5</v>
      </c>
      <c r="E208" s="36">
        <f t="shared" si="44"/>
        <v>2028</v>
      </c>
      <c r="F208" s="37">
        <f>IF(B208=MAX('ВВОД '!$B$10:$G$10),G208+H208,IF((I207+H208)&gt;F207,F207,G208+H208))</f>
        <v>23761</v>
      </c>
      <c r="G208" s="37">
        <f>IF(B208=MAX('ВВОД '!$B$10:$G$10),'Информационный расчет'!I207,IF((I207+H208)&gt;F207,F208-H208,I207))</f>
        <v>22783.53</v>
      </c>
      <c r="H208" s="44">
        <f>IF($I207*'ВВОД '!$B$14*L208/Q208&gt;=0,T208,0)</f>
        <v>977.47</v>
      </c>
      <c r="I208" s="45">
        <f t="shared" si="45"/>
        <v>92620.6399999984</v>
      </c>
      <c r="J208" s="46"/>
      <c r="K208" s="40">
        <f t="shared" si="46"/>
        <v>0</v>
      </c>
      <c r="L208" s="47">
        <f t="shared" si="47"/>
        <v>31</v>
      </c>
      <c r="M208" s="47">
        <f t="shared" si="39"/>
        <v>1</v>
      </c>
      <c r="N208" s="48">
        <f t="shared" si="40"/>
        <v>46874</v>
      </c>
      <c r="O208" s="48">
        <f t="shared" si="41"/>
        <v>46874</v>
      </c>
      <c r="P208" s="48">
        <f t="shared" si="42"/>
        <v>46905</v>
      </c>
      <c r="Q208" s="20">
        <f>VLOOKUP(E208,'ВВОД '!$L$3:$M$44,2)</f>
        <v>366</v>
      </c>
      <c r="R208" s="49">
        <f t="shared" si="48"/>
        <v>0</v>
      </c>
      <c r="S208" s="49">
        <f t="shared" si="49"/>
        <v>31</v>
      </c>
      <c r="T208" s="50">
        <f aca="true" t="shared" si="51" ref="T208:T271">ROUND(IF(RIGHT(U208,1)="5",V208+0.001,V208),2)</f>
        <v>977.47</v>
      </c>
      <c r="U208" s="51">
        <f t="shared" si="50"/>
        <v>977467</v>
      </c>
      <c r="V208" s="51">
        <f>$I207*'ВВОД '!$B$14*L208/Q208</f>
        <v>977.4670136611887</v>
      </c>
      <c r="W208" s="31"/>
      <c r="X208" s="31"/>
      <c r="Y208" s="31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</row>
    <row r="209" spans="2:48" ht="16.5">
      <c r="B209" s="56">
        <v>196</v>
      </c>
      <c r="C209" s="34" t="s">
        <v>59</v>
      </c>
      <c r="D209" s="35">
        <f t="shared" si="43"/>
        <v>6</v>
      </c>
      <c r="E209" s="36">
        <f t="shared" si="44"/>
        <v>2028</v>
      </c>
      <c r="F209" s="37">
        <f>IF(B209=MAX('ВВОД '!$B$10:$G$10),G209+H209,IF((I208+H209)&gt;F208,F208,G209+H209))</f>
        <v>23761</v>
      </c>
      <c r="G209" s="37">
        <f>IF(B209=MAX('ВВОД '!$B$10:$G$10),'Информационный расчет'!I208,IF((I208+H209)&gt;F208,F209-H209,I208))</f>
        <v>23001.81</v>
      </c>
      <c r="H209" s="44">
        <f>IF($I208*'ВВОД '!$B$14*L209/Q209&gt;=0,T209,0)</f>
        <v>759.19</v>
      </c>
      <c r="I209" s="45">
        <f t="shared" si="45"/>
        <v>69618.8299999984</v>
      </c>
      <c r="J209" s="46"/>
      <c r="K209" s="40">
        <f t="shared" si="46"/>
        <v>0</v>
      </c>
      <c r="L209" s="47">
        <f t="shared" si="47"/>
        <v>30</v>
      </c>
      <c r="M209" s="47">
        <f t="shared" si="39"/>
        <v>1</v>
      </c>
      <c r="N209" s="48">
        <f t="shared" si="40"/>
        <v>46905</v>
      </c>
      <c r="O209" s="48">
        <f t="shared" si="41"/>
        <v>46905</v>
      </c>
      <c r="P209" s="48">
        <f t="shared" si="42"/>
        <v>46935</v>
      </c>
      <c r="Q209" s="20">
        <f>VLOOKUP(E209,'ВВОД '!$L$3:$M$44,2)</f>
        <v>366</v>
      </c>
      <c r="R209" s="49">
        <f t="shared" si="48"/>
        <v>0</v>
      </c>
      <c r="S209" s="49">
        <f t="shared" si="49"/>
        <v>30</v>
      </c>
      <c r="T209" s="50">
        <f t="shared" si="51"/>
        <v>759.19</v>
      </c>
      <c r="U209" s="51">
        <f t="shared" si="50"/>
        <v>759185</v>
      </c>
      <c r="V209" s="51">
        <f>$I208*'ВВОД '!$B$14*L209/Q209</f>
        <v>759.1855737704788</v>
      </c>
      <c r="W209" s="31"/>
      <c r="X209" s="31"/>
      <c r="Y209" s="31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</row>
    <row r="210" spans="2:48" ht="16.5">
      <c r="B210" s="33">
        <v>197</v>
      </c>
      <c r="C210" s="34" t="s">
        <v>59</v>
      </c>
      <c r="D210" s="35">
        <f t="shared" si="43"/>
        <v>7</v>
      </c>
      <c r="E210" s="36">
        <f t="shared" si="44"/>
        <v>2028</v>
      </c>
      <c r="F210" s="37">
        <f>IF(B210=MAX('ВВОД '!$B$10:$G$10),G210+H210,IF((I209+H210)&gt;F209,F209,G210+H210))</f>
        <v>23761</v>
      </c>
      <c r="G210" s="37">
        <f>IF(B210=MAX('ВВОД '!$B$10:$G$10),'Информационный расчет'!I209,IF((I209+H210)&gt;F209,F210-H210,I209))</f>
        <v>23171.33</v>
      </c>
      <c r="H210" s="44">
        <f>IF($I209*'ВВОД '!$B$14*L210/Q210&gt;=0,T210,0)</f>
        <v>589.67</v>
      </c>
      <c r="I210" s="45">
        <f t="shared" si="45"/>
        <v>46447.4999999984</v>
      </c>
      <c r="J210" s="46"/>
      <c r="K210" s="40">
        <f t="shared" si="46"/>
        <v>0</v>
      </c>
      <c r="L210" s="47">
        <f t="shared" si="47"/>
        <v>31</v>
      </c>
      <c r="M210" s="47">
        <f t="shared" si="39"/>
        <v>1</v>
      </c>
      <c r="N210" s="48">
        <f t="shared" si="40"/>
        <v>46935</v>
      </c>
      <c r="O210" s="48">
        <f t="shared" si="41"/>
        <v>46935</v>
      </c>
      <c r="P210" s="48">
        <f t="shared" si="42"/>
        <v>46966</v>
      </c>
      <c r="Q210" s="20">
        <f>VLOOKUP(E210,'ВВОД '!$L$3:$M$44,2)</f>
        <v>366</v>
      </c>
      <c r="R210" s="49">
        <f t="shared" si="48"/>
        <v>0</v>
      </c>
      <c r="S210" s="49">
        <f t="shared" si="49"/>
        <v>31</v>
      </c>
      <c r="T210" s="50">
        <f t="shared" si="51"/>
        <v>589.67</v>
      </c>
      <c r="U210" s="51">
        <f t="shared" si="50"/>
        <v>589667</v>
      </c>
      <c r="V210" s="51">
        <f>$I209*'ВВОД '!$B$14*L210/Q210</f>
        <v>589.6676857923362</v>
      </c>
      <c r="W210" s="31"/>
      <c r="X210" s="31"/>
      <c r="Y210" s="31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</row>
    <row r="211" spans="2:48" ht="16.5">
      <c r="B211" s="56">
        <v>198</v>
      </c>
      <c r="C211" s="34" t="s">
        <v>59</v>
      </c>
      <c r="D211" s="35">
        <f t="shared" si="43"/>
        <v>8</v>
      </c>
      <c r="E211" s="36">
        <f t="shared" si="44"/>
        <v>2028</v>
      </c>
      <c r="F211" s="37">
        <f>IF(B211=MAX('ВВОД '!$B$10:$G$10),G211+H211,IF((I210+H211)&gt;F210,F210,G211+H211))</f>
        <v>23761</v>
      </c>
      <c r="G211" s="37">
        <f>IF(B211=MAX('ВВОД '!$B$10:$G$10),'Информационный расчет'!I210,IF((I210+H211)&gt;F210,F211-H211,I210))</f>
        <v>23367.59</v>
      </c>
      <c r="H211" s="44">
        <f>IF($I210*'ВВОД '!$B$14*L211/Q211&gt;=0,T211,0)</f>
        <v>393.41</v>
      </c>
      <c r="I211" s="45">
        <f t="shared" si="45"/>
        <v>23079.9099999984</v>
      </c>
      <c r="J211" s="46"/>
      <c r="K211" s="40">
        <f t="shared" si="46"/>
        <v>0</v>
      </c>
      <c r="L211" s="47">
        <f t="shared" si="47"/>
        <v>31</v>
      </c>
      <c r="M211" s="47">
        <f t="shared" si="39"/>
        <v>1</v>
      </c>
      <c r="N211" s="48">
        <f t="shared" si="40"/>
        <v>46966</v>
      </c>
      <c r="O211" s="48">
        <f t="shared" si="41"/>
        <v>46966</v>
      </c>
      <c r="P211" s="48">
        <f t="shared" si="42"/>
        <v>46997</v>
      </c>
      <c r="Q211" s="20">
        <f>VLOOKUP(E211,'ВВОД '!$L$3:$M$44,2)</f>
        <v>366</v>
      </c>
      <c r="R211" s="49">
        <f t="shared" si="48"/>
        <v>0</v>
      </c>
      <c r="S211" s="49">
        <f t="shared" si="49"/>
        <v>31</v>
      </c>
      <c r="T211" s="50">
        <f t="shared" si="51"/>
        <v>393.41</v>
      </c>
      <c r="U211" s="51">
        <f t="shared" si="50"/>
        <v>393407</v>
      </c>
      <c r="V211" s="51">
        <f>$I210*'ВВОД '!$B$14*L211/Q211</f>
        <v>393.4077868852324</v>
      </c>
      <c r="W211" s="31"/>
      <c r="X211" s="31"/>
      <c r="Y211" s="31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</row>
    <row r="212" spans="2:48" ht="16.5">
      <c r="B212" s="33">
        <v>199</v>
      </c>
      <c r="C212" s="34" t="s">
        <v>59</v>
      </c>
      <c r="D212" s="35">
        <f t="shared" si="43"/>
        <v>9</v>
      </c>
      <c r="E212" s="36">
        <f t="shared" si="44"/>
        <v>2028</v>
      </c>
      <c r="F212" s="37">
        <f>IF(B212=MAX('ВВОД '!$B$10:$G$10),G212+H212,IF((I211+H212)&gt;F211,F211,G212+H212))</f>
        <v>23269.0899999984</v>
      </c>
      <c r="G212" s="37">
        <f>IF(B212=MAX('ВВОД '!$B$10:$G$10),'Информационный расчет'!I211,IF((I211+H212)&gt;F211,F212-H212,I211))</f>
        <v>23079.9099999984</v>
      </c>
      <c r="H212" s="44">
        <f>IF($I211*'ВВОД '!$B$14*L212/Q212&gt;=0,T212,0)</f>
        <v>189.18</v>
      </c>
      <c r="I212" s="45">
        <f t="shared" si="45"/>
        <v>0</v>
      </c>
      <c r="J212" s="46"/>
      <c r="K212" s="40">
        <f t="shared" si="46"/>
        <v>0</v>
      </c>
      <c r="L212" s="47">
        <f t="shared" si="47"/>
        <v>30</v>
      </c>
      <c r="M212" s="47">
        <f t="shared" si="39"/>
        <v>1</v>
      </c>
      <c r="N212" s="48">
        <f t="shared" si="40"/>
        <v>46997</v>
      </c>
      <c r="O212" s="48">
        <f t="shared" si="41"/>
        <v>46997</v>
      </c>
      <c r="P212" s="48">
        <f t="shared" si="42"/>
        <v>47027</v>
      </c>
      <c r="Q212" s="20">
        <f>VLOOKUP(E212,'ВВОД '!$L$3:$M$44,2)</f>
        <v>366</v>
      </c>
      <c r="R212" s="49">
        <f t="shared" si="48"/>
        <v>0</v>
      </c>
      <c r="S212" s="49">
        <f t="shared" si="49"/>
        <v>30</v>
      </c>
      <c r="T212" s="50">
        <f t="shared" si="51"/>
        <v>189.18</v>
      </c>
      <c r="U212" s="51">
        <f t="shared" si="50"/>
        <v>189179</v>
      </c>
      <c r="V212" s="51">
        <f>$I211*'ВВОД '!$B$14*L212/Q212</f>
        <v>189.1795901639213</v>
      </c>
      <c r="W212" s="31"/>
      <c r="X212" s="31"/>
      <c r="Y212" s="31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</row>
    <row r="213" spans="2:48" ht="16.5">
      <c r="B213" s="56">
        <v>200</v>
      </c>
      <c r="C213" s="34" t="s">
        <v>59</v>
      </c>
      <c r="D213" s="35">
        <f t="shared" si="43"/>
        <v>10</v>
      </c>
      <c r="E213" s="36">
        <f t="shared" si="44"/>
        <v>2028</v>
      </c>
      <c r="F213" s="37">
        <f>IF(B213=MAX('ВВОД '!$B$10:$G$10),G213+H213,IF((I212+H213)&gt;F212,F212,G213+H213))</f>
        <v>0</v>
      </c>
      <c r="G213" s="37">
        <f>IF(B213=MAX('ВВОД '!$B$10:$G$10),'Информационный расчет'!I212,IF((I212+H213)&gt;F212,F213-H213,I212))</f>
        <v>0</v>
      </c>
      <c r="H213" s="44">
        <f>IF($I212*'ВВОД '!$B$14*L213/Q213&gt;=0,T213,0)</f>
        <v>0</v>
      </c>
      <c r="I213" s="45">
        <f t="shared" si="45"/>
        <v>0</v>
      </c>
      <c r="J213" s="46"/>
      <c r="K213" s="40">
        <f t="shared" si="46"/>
        <v>0</v>
      </c>
      <c r="L213" s="47">
        <f t="shared" si="47"/>
        <v>31</v>
      </c>
      <c r="M213" s="47">
        <f t="shared" si="39"/>
        <v>1</v>
      </c>
      <c r="N213" s="48">
        <f t="shared" si="40"/>
        <v>47027</v>
      </c>
      <c r="O213" s="48">
        <f t="shared" si="41"/>
        <v>47027</v>
      </c>
      <c r="P213" s="48">
        <f t="shared" si="42"/>
        <v>47058</v>
      </c>
      <c r="Q213" s="20">
        <f>VLOOKUP(E213,'ВВОД '!$L$3:$M$44,2)</f>
        <v>366</v>
      </c>
      <c r="R213" s="49">
        <f t="shared" si="48"/>
        <v>0</v>
      </c>
      <c r="S213" s="49">
        <f t="shared" si="49"/>
        <v>31</v>
      </c>
      <c r="T213" s="50">
        <f t="shared" si="51"/>
        <v>0</v>
      </c>
      <c r="U213" s="51">
        <f t="shared" si="50"/>
        <v>0</v>
      </c>
      <c r="V213" s="51">
        <f>$I212*'ВВОД '!$B$14*L213/Q213</f>
        <v>0</v>
      </c>
      <c r="W213" s="31"/>
      <c r="X213" s="31"/>
      <c r="Y213" s="31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</row>
    <row r="214" spans="2:48" ht="16.5">
      <c r="B214" s="33">
        <v>201</v>
      </c>
      <c r="C214" s="34" t="s">
        <v>59</v>
      </c>
      <c r="D214" s="35">
        <f t="shared" si="43"/>
        <v>11</v>
      </c>
      <c r="E214" s="36">
        <f t="shared" si="44"/>
        <v>2028</v>
      </c>
      <c r="F214" s="37">
        <f>IF(B214=MAX('ВВОД '!$B$10:$G$10),G214+H214,IF((I213+H214)&gt;F213,F213,G214+H214))</f>
        <v>0</v>
      </c>
      <c r="G214" s="37">
        <f>IF(B214=MAX('ВВОД '!$B$10:$G$10),'Информационный расчет'!I213,IF((I213+H214)&gt;F213,F214-H214,I213))</f>
        <v>0</v>
      </c>
      <c r="H214" s="44">
        <f>IF($I213*'ВВОД '!$B$14*L214/Q214&gt;=0,T214,0)</f>
        <v>0</v>
      </c>
      <c r="I214" s="45">
        <f t="shared" si="45"/>
        <v>0</v>
      </c>
      <c r="J214" s="46"/>
      <c r="K214" s="40">
        <f t="shared" si="46"/>
        <v>0</v>
      </c>
      <c r="L214" s="47">
        <f t="shared" si="47"/>
        <v>30</v>
      </c>
      <c r="M214" s="47">
        <f t="shared" si="39"/>
        <v>1</v>
      </c>
      <c r="N214" s="48">
        <f t="shared" si="40"/>
        <v>47058</v>
      </c>
      <c r="O214" s="48">
        <f t="shared" si="41"/>
        <v>47058</v>
      </c>
      <c r="P214" s="48">
        <f t="shared" si="42"/>
        <v>47088</v>
      </c>
      <c r="Q214" s="20">
        <f>VLOOKUP(E214,'ВВОД '!$L$3:$M$44,2)</f>
        <v>366</v>
      </c>
      <c r="R214" s="49">
        <f t="shared" si="48"/>
        <v>0</v>
      </c>
      <c r="S214" s="49">
        <f t="shared" si="49"/>
        <v>30</v>
      </c>
      <c r="T214" s="50">
        <f t="shared" si="51"/>
        <v>0</v>
      </c>
      <c r="U214" s="51">
        <f t="shared" si="50"/>
        <v>0</v>
      </c>
      <c r="V214" s="51">
        <f>$I213*'ВВОД '!$B$14*L214/Q214</f>
        <v>0</v>
      </c>
      <c r="W214" s="31"/>
      <c r="X214" s="31"/>
      <c r="Y214" s="31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</row>
    <row r="215" spans="2:48" ht="16.5">
      <c r="B215" s="56">
        <v>202</v>
      </c>
      <c r="C215" s="34" t="s">
        <v>59</v>
      </c>
      <c r="D215" s="35">
        <f t="shared" si="43"/>
        <v>12</v>
      </c>
      <c r="E215" s="36">
        <f t="shared" si="44"/>
        <v>2028</v>
      </c>
      <c r="F215" s="37">
        <f>IF(B215=MAX('ВВОД '!$B$10:$G$10),G215+H215,IF((I214+H215)&gt;F214,F214,G215+H215))</f>
        <v>0</v>
      </c>
      <c r="G215" s="37">
        <f>IF(B215=MAX('ВВОД '!$B$10:$G$10),'Информационный расчет'!I214,IF((I214+H215)&gt;F214,F215-H215,I214))</f>
        <v>0</v>
      </c>
      <c r="H215" s="44">
        <f>IF($I214*'ВВОД '!$B$14*L215/Q215&gt;=0,T215,0)</f>
        <v>0</v>
      </c>
      <c r="I215" s="45">
        <f t="shared" si="45"/>
        <v>0</v>
      </c>
      <c r="J215" s="46"/>
      <c r="K215" s="40">
        <f t="shared" si="46"/>
        <v>0</v>
      </c>
      <c r="L215" s="47">
        <f t="shared" si="47"/>
        <v>31</v>
      </c>
      <c r="M215" s="47">
        <f t="shared" si="39"/>
        <v>1</v>
      </c>
      <c r="N215" s="48">
        <f t="shared" si="40"/>
        <v>47088</v>
      </c>
      <c r="O215" s="48">
        <f t="shared" si="41"/>
        <v>47088</v>
      </c>
      <c r="P215" s="48">
        <f t="shared" si="42"/>
        <v>47119</v>
      </c>
      <c r="Q215" s="20">
        <f>VLOOKUP(E215,'ВВОД '!$L$3:$M$44,2)</f>
        <v>366</v>
      </c>
      <c r="R215" s="49">
        <f t="shared" si="48"/>
        <v>0</v>
      </c>
      <c r="S215" s="49">
        <f t="shared" si="49"/>
        <v>31</v>
      </c>
      <c r="T215" s="50">
        <f t="shared" si="51"/>
        <v>0</v>
      </c>
      <c r="U215" s="51">
        <f t="shared" si="50"/>
        <v>0</v>
      </c>
      <c r="V215" s="51">
        <f>$I214*'ВВОД '!$B$14*L215/Q215</f>
        <v>0</v>
      </c>
      <c r="W215" s="31"/>
      <c r="X215" s="31"/>
      <c r="Y215" s="31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</row>
    <row r="216" spans="2:48" ht="16.5">
      <c r="B216" s="33">
        <v>203</v>
      </c>
      <c r="C216" s="34" t="s">
        <v>59</v>
      </c>
      <c r="D216" s="35">
        <f t="shared" si="43"/>
        <v>1</v>
      </c>
      <c r="E216" s="36">
        <f t="shared" si="44"/>
        <v>2029</v>
      </c>
      <c r="F216" s="37">
        <f>IF(B216=MAX('ВВОД '!$B$10:$G$10),G216+H216,IF((I215+H216)&gt;F215,F215,G216+H216))</f>
        <v>0</v>
      </c>
      <c r="G216" s="37">
        <f>IF(B216=MAX('ВВОД '!$B$10:$G$10),'Информационный расчет'!I215,IF((I215+H216)&gt;F215,F216-H216,I215))</f>
        <v>0</v>
      </c>
      <c r="H216" s="44">
        <f>IF($I215*'ВВОД '!$B$14*L216/Q216&gt;=0,T216,0)</f>
        <v>0</v>
      </c>
      <c r="I216" s="45">
        <f t="shared" si="45"/>
        <v>0</v>
      </c>
      <c r="J216" s="46"/>
      <c r="K216" s="40">
        <f t="shared" si="46"/>
        <v>0</v>
      </c>
      <c r="L216" s="47">
        <f t="shared" si="47"/>
        <v>31</v>
      </c>
      <c r="M216" s="47">
        <f t="shared" si="39"/>
        <v>1</v>
      </c>
      <c r="N216" s="48">
        <f t="shared" si="40"/>
        <v>47119</v>
      </c>
      <c r="O216" s="48">
        <f t="shared" si="41"/>
        <v>47119</v>
      </c>
      <c r="P216" s="48">
        <f t="shared" si="42"/>
        <v>47150</v>
      </c>
      <c r="Q216" s="20">
        <f>VLOOKUP(E216,'ВВОД '!$L$3:$M$44,2)</f>
        <v>365</v>
      </c>
      <c r="R216" s="49">
        <f t="shared" si="48"/>
        <v>0</v>
      </c>
      <c r="S216" s="49">
        <f t="shared" si="49"/>
        <v>31</v>
      </c>
      <c r="T216" s="50">
        <f t="shared" si="51"/>
        <v>0</v>
      </c>
      <c r="U216" s="51">
        <f t="shared" si="50"/>
        <v>0</v>
      </c>
      <c r="V216" s="51">
        <f>$I215*'ВВОД '!$B$14*L216/Q216</f>
        <v>0</v>
      </c>
      <c r="W216" s="31"/>
      <c r="X216" s="31"/>
      <c r="Y216" s="31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</row>
    <row r="217" spans="2:48" ht="16.5">
      <c r="B217" s="56">
        <v>204</v>
      </c>
      <c r="C217" s="34" t="s">
        <v>59</v>
      </c>
      <c r="D217" s="35">
        <f t="shared" si="43"/>
        <v>2</v>
      </c>
      <c r="E217" s="36">
        <f t="shared" si="44"/>
        <v>2029</v>
      </c>
      <c r="F217" s="37">
        <f>IF(B217=MAX('ВВОД '!$B$10:$G$10),G217+H217,IF((I216+H217)&gt;F216,F216,G217+H217))</f>
        <v>0</v>
      </c>
      <c r="G217" s="37">
        <f>IF(B217=MAX('ВВОД '!$B$10:$G$10),'Информационный расчет'!I216,IF((I216+H217)&gt;F216,F217-H217,I216))</f>
        <v>0</v>
      </c>
      <c r="H217" s="44">
        <f>IF($I216*'ВВОД '!$B$14*L217/Q217&gt;=0,T217,0)</f>
        <v>0</v>
      </c>
      <c r="I217" s="45">
        <f t="shared" si="45"/>
        <v>0</v>
      </c>
      <c r="J217" s="46"/>
      <c r="K217" s="40">
        <f t="shared" si="46"/>
        <v>0</v>
      </c>
      <c r="L217" s="47">
        <f t="shared" si="47"/>
        <v>28</v>
      </c>
      <c r="M217" s="47">
        <f t="shared" si="39"/>
        <v>1</v>
      </c>
      <c r="N217" s="48">
        <f t="shared" si="40"/>
        <v>47150</v>
      </c>
      <c r="O217" s="48">
        <f t="shared" si="41"/>
        <v>47150</v>
      </c>
      <c r="P217" s="48">
        <f t="shared" si="42"/>
        <v>47178</v>
      </c>
      <c r="Q217" s="20">
        <f>VLOOKUP(E217,'ВВОД '!$L$3:$M$44,2)</f>
        <v>365</v>
      </c>
      <c r="R217" s="49">
        <f t="shared" si="48"/>
        <v>0</v>
      </c>
      <c r="S217" s="49">
        <f t="shared" si="49"/>
        <v>28</v>
      </c>
      <c r="T217" s="50">
        <f t="shared" si="51"/>
        <v>0</v>
      </c>
      <c r="U217" s="51">
        <f t="shared" si="50"/>
        <v>0</v>
      </c>
      <c r="V217" s="51">
        <f>$I216*'ВВОД '!$B$14*L217/Q217</f>
        <v>0</v>
      </c>
      <c r="W217" s="31"/>
      <c r="X217" s="31"/>
      <c r="Y217" s="31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</row>
    <row r="218" spans="2:48" ht="16.5">
      <c r="B218" s="33">
        <v>205</v>
      </c>
      <c r="C218" s="34" t="s">
        <v>59</v>
      </c>
      <c r="D218" s="35">
        <f t="shared" si="43"/>
        <v>3</v>
      </c>
      <c r="E218" s="36">
        <f t="shared" si="44"/>
        <v>2029</v>
      </c>
      <c r="F218" s="37">
        <f>IF(B218=MAX('ВВОД '!$B$10:$G$10),G218+H218,IF((I217+H218)&gt;F217,F217,G218+H218))</f>
        <v>0</v>
      </c>
      <c r="G218" s="37">
        <f>IF(B218=MAX('ВВОД '!$B$10:$G$10),'Информационный расчет'!I217,IF((I217+H218)&gt;F217,F218-H218,I217))</f>
        <v>0</v>
      </c>
      <c r="H218" s="44">
        <f>IF($I217*'ВВОД '!$B$14*L218/Q218&gt;=0,T218,0)</f>
        <v>0</v>
      </c>
      <c r="I218" s="45">
        <f t="shared" si="45"/>
        <v>0</v>
      </c>
      <c r="J218" s="46"/>
      <c r="K218" s="40">
        <f t="shared" si="46"/>
        <v>0</v>
      </c>
      <c r="L218" s="47">
        <f t="shared" si="47"/>
        <v>31</v>
      </c>
      <c r="M218" s="47">
        <f t="shared" si="39"/>
        <v>1</v>
      </c>
      <c r="N218" s="48">
        <f t="shared" si="40"/>
        <v>47178</v>
      </c>
      <c r="O218" s="48">
        <f t="shared" si="41"/>
        <v>47178</v>
      </c>
      <c r="P218" s="48">
        <f t="shared" si="42"/>
        <v>47209</v>
      </c>
      <c r="Q218" s="20">
        <f>VLOOKUP(E218,'ВВОД '!$L$3:$M$44,2)</f>
        <v>365</v>
      </c>
      <c r="R218" s="49">
        <f t="shared" si="48"/>
        <v>0</v>
      </c>
      <c r="S218" s="49">
        <f t="shared" si="49"/>
        <v>31</v>
      </c>
      <c r="T218" s="50">
        <f t="shared" si="51"/>
        <v>0</v>
      </c>
      <c r="U218" s="51">
        <f t="shared" si="50"/>
        <v>0</v>
      </c>
      <c r="V218" s="51">
        <f>$I217*'ВВОД '!$B$14*L218/Q218</f>
        <v>0</v>
      </c>
      <c r="W218" s="31"/>
      <c r="X218" s="31"/>
      <c r="Y218" s="31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</row>
    <row r="219" spans="2:48" ht="16.5">
      <c r="B219" s="56">
        <v>206</v>
      </c>
      <c r="C219" s="34" t="s">
        <v>59</v>
      </c>
      <c r="D219" s="35">
        <f t="shared" si="43"/>
        <v>4</v>
      </c>
      <c r="E219" s="36">
        <f t="shared" si="44"/>
        <v>2029</v>
      </c>
      <c r="F219" s="37">
        <f>IF(B219=MAX('ВВОД '!$B$10:$G$10),G219+H219,IF((I218+H219)&gt;F218,F218,G219+H219))</f>
        <v>0</v>
      </c>
      <c r="G219" s="37">
        <f>IF(B219=MAX('ВВОД '!$B$10:$G$10),'Информационный расчет'!I218,IF((I218+H219)&gt;F218,F219-H219,I218))</f>
        <v>0</v>
      </c>
      <c r="H219" s="44">
        <f>IF($I218*'ВВОД '!$B$14*L219/Q219&gt;=0,T219,0)</f>
        <v>0</v>
      </c>
      <c r="I219" s="45">
        <f t="shared" si="45"/>
        <v>0</v>
      </c>
      <c r="J219" s="46"/>
      <c r="K219" s="40">
        <f t="shared" si="46"/>
        <v>0</v>
      </c>
      <c r="L219" s="47">
        <f t="shared" si="47"/>
        <v>30</v>
      </c>
      <c r="M219" s="47">
        <f t="shared" si="39"/>
        <v>1</v>
      </c>
      <c r="N219" s="48">
        <f t="shared" si="40"/>
        <v>47209</v>
      </c>
      <c r="O219" s="48">
        <f t="shared" si="41"/>
        <v>47209</v>
      </c>
      <c r="P219" s="48">
        <f t="shared" si="42"/>
        <v>47239</v>
      </c>
      <c r="Q219" s="20">
        <f>VLOOKUP(E219,'ВВОД '!$L$3:$M$44,2)</f>
        <v>365</v>
      </c>
      <c r="R219" s="49">
        <f t="shared" si="48"/>
        <v>0</v>
      </c>
      <c r="S219" s="49">
        <f t="shared" si="49"/>
        <v>30</v>
      </c>
      <c r="T219" s="50">
        <f t="shared" si="51"/>
        <v>0</v>
      </c>
      <c r="U219" s="51">
        <f t="shared" si="50"/>
        <v>0</v>
      </c>
      <c r="V219" s="51">
        <f>$I218*'ВВОД '!$B$14*L219/Q219</f>
        <v>0</v>
      </c>
      <c r="W219" s="31"/>
      <c r="X219" s="31"/>
      <c r="Y219" s="31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</row>
    <row r="220" spans="2:48" ht="16.5">
      <c r="B220" s="33">
        <v>207</v>
      </c>
      <c r="C220" s="34" t="s">
        <v>59</v>
      </c>
      <c r="D220" s="35">
        <f t="shared" si="43"/>
        <v>5</v>
      </c>
      <c r="E220" s="36">
        <f t="shared" si="44"/>
        <v>2029</v>
      </c>
      <c r="F220" s="37">
        <f>IF(B220=MAX('ВВОД '!$B$10:$G$10),G220+H220,IF((I219+H220)&gt;F219,F219,G220+H220))</f>
        <v>0</v>
      </c>
      <c r="G220" s="37">
        <f>IF(B220=MAX('ВВОД '!$B$10:$G$10),'Информационный расчет'!I219,IF((I219+H220)&gt;F219,F220-H220,I219))</f>
        <v>0</v>
      </c>
      <c r="H220" s="44">
        <f>IF($I219*'ВВОД '!$B$14*L220/Q220&gt;=0,T220,0)</f>
        <v>0</v>
      </c>
      <c r="I220" s="45">
        <f t="shared" si="45"/>
        <v>0</v>
      </c>
      <c r="J220" s="46"/>
      <c r="K220" s="40">
        <f t="shared" si="46"/>
        <v>0</v>
      </c>
      <c r="L220" s="47">
        <f t="shared" si="47"/>
        <v>31</v>
      </c>
      <c r="M220" s="47">
        <f t="shared" si="39"/>
        <v>1</v>
      </c>
      <c r="N220" s="48">
        <f t="shared" si="40"/>
        <v>47239</v>
      </c>
      <c r="O220" s="48">
        <f t="shared" si="41"/>
        <v>47239</v>
      </c>
      <c r="P220" s="48">
        <f t="shared" si="42"/>
        <v>47270</v>
      </c>
      <c r="Q220" s="20">
        <f>VLOOKUP(E220,'ВВОД '!$L$3:$M$44,2)</f>
        <v>365</v>
      </c>
      <c r="R220" s="49">
        <f t="shared" si="48"/>
        <v>0</v>
      </c>
      <c r="S220" s="49">
        <f t="shared" si="49"/>
        <v>31</v>
      </c>
      <c r="T220" s="50">
        <f t="shared" si="51"/>
        <v>0</v>
      </c>
      <c r="U220" s="51">
        <f t="shared" si="50"/>
        <v>0</v>
      </c>
      <c r="V220" s="51">
        <f>$I219*'ВВОД '!$B$14*L220/Q220</f>
        <v>0</v>
      </c>
      <c r="W220" s="31"/>
      <c r="X220" s="31"/>
      <c r="Y220" s="31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</row>
    <row r="221" spans="2:48" ht="16.5">
      <c r="B221" s="56">
        <v>208</v>
      </c>
      <c r="C221" s="34" t="s">
        <v>59</v>
      </c>
      <c r="D221" s="35">
        <f t="shared" si="43"/>
        <v>6</v>
      </c>
      <c r="E221" s="36">
        <f t="shared" si="44"/>
        <v>2029</v>
      </c>
      <c r="F221" s="37">
        <f>IF(B221=MAX('ВВОД '!$B$10:$G$10),G221+H221,IF((I220+H221)&gt;F220,F220,G221+H221))</f>
        <v>0</v>
      </c>
      <c r="G221" s="37">
        <f>IF(B221=MAX('ВВОД '!$B$10:$G$10),'Информационный расчет'!I220,IF((I220+H221)&gt;F220,F221-H221,I220))</f>
        <v>0</v>
      </c>
      <c r="H221" s="44">
        <f>IF($I220*'ВВОД '!$B$14*L221/Q221&gt;=0,T221,0)</f>
        <v>0</v>
      </c>
      <c r="I221" s="45">
        <f t="shared" si="45"/>
        <v>0</v>
      </c>
      <c r="J221" s="46"/>
      <c r="K221" s="40">
        <f t="shared" si="46"/>
        <v>0</v>
      </c>
      <c r="L221" s="47">
        <f t="shared" si="47"/>
        <v>30</v>
      </c>
      <c r="M221" s="47">
        <f t="shared" si="39"/>
        <v>1</v>
      </c>
      <c r="N221" s="48">
        <f t="shared" si="40"/>
        <v>47270</v>
      </c>
      <c r="O221" s="48">
        <f t="shared" si="41"/>
        <v>47270</v>
      </c>
      <c r="P221" s="48">
        <f t="shared" si="42"/>
        <v>47300</v>
      </c>
      <c r="Q221" s="20">
        <f>VLOOKUP(E221,'ВВОД '!$L$3:$M$44,2)</f>
        <v>365</v>
      </c>
      <c r="R221" s="49">
        <f t="shared" si="48"/>
        <v>0</v>
      </c>
      <c r="S221" s="49">
        <f t="shared" si="49"/>
        <v>30</v>
      </c>
      <c r="T221" s="50">
        <f t="shared" si="51"/>
        <v>0</v>
      </c>
      <c r="U221" s="51">
        <f t="shared" si="50"/>
        <v>0</v>
      </c>
      <c r="V221" s="51">
        <f>$I220*'ВВОД '!$B$14*L221/Q221</f>
        <v>0</v>
      </c>
      <c r="W221" s="31"/>
      <c r="X221" s="31"/>
      <c r="Y221" s="31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</row>
    <row r="222" spans="2:48" ht="16.5">
      <c r="B222" s="33">
        <v>209</v>
      </c>
      <c r="C222" s="34" t="s">
        <v>59</v>
      </c>
      <c r="D222" s="35">
        <f t="shared" si="43"/>
        <v>7</v>
      </c>
      <c r="E222" s="36">
        <f t="shared" si="44"/>
        <v>2029</v>
      </c>
      <c r="F222" s="37">
        <f>IF(B222=MAX('ВВОД '!$B$10:$G$10),G222+H222,IF((I221+H222)&gt;F221,F221,G222+H222))</f>
        <v>0</v>
      </c>
      <c r="G222" s="37">
        <f>IF(B222=MAX('ВВОД '!$B$10:$G$10),'Информационный расчет'!I221,IF((I221+H222)&gt;F221,F222-H222,I221))</f>
        <v>0</v>
      </c>
      <c r="H222" s="44">
        <f>IF($I221*'ВВОД '!$B$14*L222/Q222&gt;=0,T222,0)</f>
        <v>0</v>
      </c>
      <c r="I222" s="45">
        <f t="shared" si="45"/>
        <v>0</v>
      </c>
      <c r="J222" s="46"/>
      <c r="K222" s="40">
        <f t="shared" si="46"/>
        <v>0</v>
      </c>
      <c r="L222" s="47">
        <f t="shared" si="47"/>
        <v>31</v>
      </c>
      <c r="M222" s="47">
        <f t="shared" si="39"/>
        <v>1</v>
      </c>
      <c r="N222" s="48">
        <f t="shared" si="40"/>
        <v>47300</v>
      </c>
      <c r="O222" s="48">
        <f t="shared" si="41"/>
        <v>47300</v>
      </c>
      <c r="P222" s="48">
        <f t="shared" si="42"/>
        <v>47331</v>
      </c>
      <c r="Q222" s="20">
        <f>VLOOKUP(E222,'ВВОД '!$L$3:$M$44,2)</f>
        <v>365</v>
      </c>
      <c r="R222" s="49">
        <f t="shared" si="48"/>
        <v>0</v>
      </c>
      <c r="S222" s="49">
        <f t="shared" si="49"/>
        <v>31</v>
      </c>
      <c r="T222" s="50">
        <f t="shared" si="51"/>
        <v>0</v>
      </c>
      <c r="U222" s="51">
        <f t="shared" si="50"/>
        <v>0</v>
      </c>
      <c r="V222" s="51">
        <f>$I221*'ВВОД '!$B$14*L222/Q222</f>
        <v>0</v>
      </c>
      <c r="W222" s="31"/>
      <c r="X222" s="31"/>
      <c r="Y222" s="31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</row>
    <row r="223" spans="2:48" ht="16.5">
      <c r="B223" s="56">
        <v>210</v>
      </c>
      <c r="C223" s="34" t="s">
        <v>59</v>
      </c>
      <c r="D223" s="35">
        <f t="shared" si="43"/>
        <v>8</v>
      </c>
      <c r="E223" s="36">
        <f t="shared" si="44"/>
        <v>2029</v>
      </c>
      <c r="F223" s="37">
        <f>IF(B223=MAX('ВВОД '!$B$10:$G$10),G223+H223,IF((I222+H223)&gt;F222,F222,G223+H223))</f>
        <v>0</v>
      </c>
      <c r="G223" s="37">
        <f>IF(B223=MAX('ВВОД '!$B$10:$G$10),'Информационный расчет'!I222,IF((I222+H223)&gt;F222,F223-H223,I222))</f>
        <v>0</v>
      </c>
      <c r="H223" s="44">
        <f>IF($I222*'ВВОД '!$B$14*L223/Q223&gt;=0,T223,0)</f>
        <v>0</v>
      </c>
      <c r="I223" s="45">
        <f t="shared" si="45"/>
        <v>0</v>
      </c>
      <c r="J223" s="46"/>
      <c r="K223" s="40">
        <f t="shared" si="46"/>
        <v>0</v>
      </c>
      <c r="L223" s="47">
        <f t="shared" si="47"/>
        <v>31</v>
      </c>
      <c r="M223" s="47">
        <f t="shared" si="39"/>
        <v>1</v>
      </c>
      <c r="N223" s="48">
        <f t="shared" si="40"/>
        <v>47331</v>
      </c>
      <c r="O223" s="48">
        <f t="shared" si="41"/>
        <v>47331</v>
      </c>
      <c r="P223" s="48">
        <f t="shared" si="42"/>
        <v>47362</v>
      </c>
      <c r="Q223" s="20">
        <f>VLOOKUP(E223,'ВВОД '!$L$3:$M$44,2)</f>
        <v>365</v>
      </c>
      <c r="R223" s="49">
        <f t="shared" si="48"/>
        <v>0</v>
      </c>
      <c r="S223" s="49">
        <f t="shared" si="49"/>
        <v>31</v>
      </c>
      <c r="T223" s="50">
        <f t="shared" si="51"/>
        <v>0</v>
      </c>
      <c r="U223" s="51">
        <f t="shared" si="50"/>
        <v>0</v>
      </c>
      <c r="V223" s="51">
        <f>$I222*'ВВОД '!$B$14*L223/Q223</f>
        <v>0</v>
      </c>
      <c r="W223" s="31"/>
      <c r="X223" s="31"/>
      <c r="Y223" s="31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</row>
    <row r="224" spans="2:25" ht="16.5">
      <c r="B224" s="33">
        <v>211</v>
      </c>
      <c r="C224" s="34" t="s">
        <v>59</v>
      </c>
      <c r="D224" s="35">
        <f t="shared" si="43"/>
        <v>9</v>
      </c>
      <c r="E224" s="36">
        <f t="shared" si="44"/>
        <v>2029</v>
      </c>
      <c r="F224" s="37">
        <f>IF(B224=MAX('ВВОД '!$B$10:$G$10),G224+H224,IF((I223+H224)&gt;F223,F223,G224+H224))</f>
        <v>0</v>
      </c>
      <c r="G224" s="37">
        <f>IF(B224=MAX('ВВОД '!$B$10:$G$10),'Информационный расчет'!I223,IF((I223+H224)&gt;F223,F224-H224,I223))</f>
        <v>0</v>
      </c>
      <c r="H224" s="44">
        <f>IF($I223*'ВВОД '!$B$14*L224/Q224&gt;=0,T224,0)</f>
        <v>0</v>
      </c>
      <c r="I224" s="45">
        <f t="shared" si="45"/>
        <v>0</v>
      </c>
      <c r="J224" s="46"/>
      <c r="K224" s="40">
        <f t="shared" si="46"/>
        <v>0</v>
      </c>
      <c r="L224" s="47">
        <f t="shared" si="47"/>
        <v>30</v>
      </c>
      <c r="M224" s="47">
        <f t="shared" si="39"/>
        <v>1</v>
      </c>
      <c r="N224" s="48">
        <f t="shared" si="40"/>
        <v>47362</v>
      </c>
      <c r="O224" s="48">
        <f t="shared" si="41"/>
        <v>47362</v>
      </c>
      <c r="P224" s="48">
        <f t="shared" si="42"/>
        <v>47392</v>
      </c>
      <c r="Q224" s="20">
        <f>VLOOKUP(E224,'ВВОД '!$L$3:$M$44,2)</f>
        <v>365</v>
      </c>
      <c r="R224" s="49">
        <f t="shared" si="48"/>
        <v>0</v>
      </c>
      <c r="S224" s="49">
        <f t="shared" si="49"/>
        <v>30</v>
      </c>
      <c r="T224" s="50">
        <f t="shared" si="51"/>
        <v>0</v>
      </c>
      <c r="U224" s="51">
        <f t="shared" si="50"/>
        <v>0</v>
      </c>
      <c r="V224" s="51">
        <f>$I223*'ВВОД '!$B$14*L224/Q224</f>
        <v>0</v>
      </c>
      <c r="W224" s="6"/>
      <c r="X224" s="6"/>
      <c r="Y224" s="6"/>
    </row>
    <row r="225" spans="2:25" ht="16.5">
      <c r="B225" s="56">
        <v>212</v>
      </c>
      <c r="C225" s="34" t="s">
        <v>59</v>
      </c>
      <c r="D225" s="35">
        <f t="shared" si="43"/>
        <v>10</v>
      </c>
      <c r="E225" s="36">
        <f t="shared" si="44"/>
        <v>2029</v>
      </c>
      <c r="F225" s="37">
        <f>IF(B225=MAX('ВВОД '!$B$10:$G$10),G225+H225,IF((I224+H225)&gt;F224,F224,G225+H225))</f>
        <v>0</v>
      </c>
      <c r="G225" s="37">
        <f>IF(B225=MAX('ВВОД '!$B$10:$G$10),'Информационный расчет'!I224,IF((I224+H225)&gt;F224,F225-H225,I224))</f>
        <v>0</v>
      </c>
      <c r="H225" s="44">
        <f>IF($I224*'ВВОД '!$B$14*L225/Q225&gt;=0,T225,0)</f>
        <v>0</v>
      </c>
      <c r="I225" s="45">
        <f t="shared" si="45"/>
        <v>0</v>
      </c>
      <c r="J225" s="46"/>
      <c r="K225" s="40">
        <f t="shared" si="46"/>
        <v>0</v>
      </c>
      <c r="L225" s="47">
        <f t="shared" si="47"/>
        <v>31</v>
      </c>
      <c r="M225" s="47">
        <f t="shared" si="39"/>
        <v>1</v>
      </c>
      <c r="N225" s="48">
        <f t="shared" si="40"/>
        <v>47392</v>
      </c>
      <c r="O225" s="48">
        <f t="shared" si="41"/>
        <v>47392</v>
      </c>
      <c r="P225" s="48">
        <f t="shared" si="42"/>
        <v>47423</v>
      </c>
      <c r="Q225" s="20">
        <f>VLOOKUP(E225,'ВВОД '!$L$3:$M$44,2)</f>
        <v>365</v>
      </c>
      <c r="R225" s="49">
        <f t="shared" si="48"/>
        <v>0</v>
      </c>
      <c r="S225" s="49">
        <f t="shared" si="49"/>
        <v>31</v>
      </c>
      <c r="T225" s="50">
        <f t="shared" si="51"/>
        <v>0</v>
      </c>
      <c r="U225" s="51">
        <f t="shared" si="50"/>
        <v>0</v>
      </c>
      <c r="V225" s="51">
        <f>$I224*'ВВОД '!$B$14*L225/Q225</f>
        <v>0</v>
      </c>
      <c r="W225" s="6"/>
      <c r="X225" s="6"/>
      <c r="Y225" s="6"/>
    </row>
    <row r="226" spans="2:25" ht="16.5">
      <c r="B226" s="33">
        <v>213</v>
      </c>
      <c r="C226" s="34" t="s">
        <v>59</v>
      </c>
      <c r="D226" s="35">
        <f t="shared" si="43"/>
        <v>11</v>
      </c>
      <c r="E226" s="36">
        <f t="shared" si="44"/>
        <v>2029</v>
      </c>
      <c r="F226" s="37">
        <f>IF(B226=MAX('ВВОД '!$B$10:$G$10),G226+H226,IF((I225+H226)&gt;F225,F225,G226+H226))</f>
        <v>0</v>
      </c>
      <c r="G226" s="37">
        <f>IF(B226=MAX('ВВОД '!$B$10:$G$10),'Информационный расчет'!I225,IF((I225+H226)&gt;F225,F226-H226,I225))</f>
        <v>0</v>
      </c>
      <c r="H226" s="44">
        <f>IF($I225*'ВВОД '!$B$14*L226/Q226&gt;=0,T226,0)</f>
        <v>0</v>
      </c>
      <c r="I226" s="45">
        <f t="shared" si="45"/>
        <v>0</v>
      </c>
      <c r="J226" s="46"/>
      <c r="K226" s="40">
        <f t="shared" si="46"/>
        <v>0</v>
      </c>
      <c r="L226" s="47">
        <f t="shared" si="47"/>
        <v>30</v>
      </c>
      <c r="M226" s="47">
        <f t="shared" si="39"/>
        <v>1</v>
      </c>
      <c r="N226" s="48">
        <f t="shared" si="40"/>
        <v>47423</v>
      </c>
      <c r="O226" s="48">
        <f t="shared" si="41"/>
        <v>47423</v>
      </c>
      <c r="P226" s="48">
        <f t="shared" si="42"/>
        <v>47453</v>
      </c>
      <c r="Q226" s="20">
        <f>VLOOKUP(E226,'ВВОД '!$L$3:$M$44,2)</f>
        <v>365</v>
      </c>
      <c r="R226" s="49">
        <f t="shared" si="48"/>
        <v>0</v>
      </c>
      <c r="S226" s="49">
        <f t="shared" si="49"/>
        <v>30</v>
      </c>
      <c r="T226" s="50">
        <f t="shared" si="51"/>
        <v>0</v>
      </c>
      <c r="U226" s="51">
        <f t="shared" si="50"/>
        <v>0</v>
      </c>
      <c r="V226" s="51">
        <f>$I225*'ВВОД '!$B$14*L226/Q226</f>
        <v>0</v>
      </c>
      <c r="W226" s="6"/>
      <c r="X226" s="6"/>
      <c r="Y226" s="6"/>
    </row>
    <row r="227" spans="2:25" ht="16.5">
      <c r="B227" s="56">
        <v>214</v>
      </c>
      <c r="C227" s="34" t="s">
        <v>59</v>
      </c>
      <c r="D227" s="35">
        <f t="shared" si="43"/>
        <v>12</v>
      </c>
      <c r="E227" s="36">
        <f t="shared" si="44"/>
        <v>2029</v>
      </c>
      <c r="F227" s="37">
        <f>IF(B227=MAX('ВВОД '!$B$10:$G$10),G227+H227,IF((I226+H227)&gt;F226,F226,G227+H227))</f>
        <v>0</v>
      </c>
      <c r="G227" s="37">
        <f>IF(B227=MAX('ВВОД '!$B$10:$G$10),'Информационный расчет'!I226,IF((I226+H227)&gt;F226,F227-H227,I226))</f>
        <v>0</v>
      </c>
      <c r="H227" s="44">
        <f>IF($I226*'ВВОД '!$B$14*L227/Q227&gt;=0,T227,0)</f>
        <v>0</v>
      </c>
      <c r="I227" s="45">
        <f t="shared" si="45"/>
        <v>0</v>
      </c>
      <c r="J227" s="46"/>
      <c r="K227" s="40">
        <f t="shared" si="46"/>
        <v>0</v>
      </c>
      <c r="L227" s="47">
        <f t="shared" si="47"/>
        <v>31</v>
      </c>
      <c r="M227" s="47">
        <f t="shared" si="39"/>
        <v>1</v>
      </c>
      <c r="N227" s="48">
        <f t="shared" si="40"/>
        <v>47453</v>
      </c>
      <c r="O227" s="48">
        <f t="shared" si="41"/>
        <v>47453</v>
      </c>
      <c r="P227" s="48">
        <f t="shared" si="42"/>
        <v>47484</v>
      </c>
      <c r="Q227" s="20">
        <f>VLOOKUP(E227,'ВВОД '!$L$3:$M$44,2)</f>
        <v>365</v>
      </c>
      <c r="R227" s="49">
        <f t="shared" si="48"/>
        <v>0</v>
      </c>
      <c r="S227" s="49">
        <f t="shared" si="49"/>
        <v>31</v>
      </c>
      <c r="T227" s="50">
        <f t="shared" si="51"/>
        <v>0</v>
      </c>
      <c r="U227" s="51">
        <f t="shared" si="50"/>
        <v>0</v>
      </c>
      <c r="V227" s="51">
        <f>$I226*'ВВОД '!$B$14*L227/Q227</f>
        <v>0</v>
      </c>
      <c r="W227" s="6"/>
      <c r="X227" s="6"/>
      <c r="Y227" s="6"/>
    </row>
    <row r="228" spans="2:25" ht="16.5">
      <c r="B228" s="33">
        <v>215</v>
      </c>
      <c r="C228" s="34" t="s">
        <v>59</v>
      </c>
      <c r="D228" s="35">
        <f t="shared" si="43"/>
        <v>1</v>
      </c>
      <c r="E228" s="36">
        <f t="shared" si="44"/>
        <v>2030</v>
      </c>
      <c r="F228" s="37">
        <f>IF(B228=MAX('ВВОД '!$B$10:$G$10),G228+H228,IF((I227+H228)&gt;F227,F227,G228+H228))</f>
        <v>0</v>
      </c>
      <c r="G228" s="37">
        <f>IF(B228=MAX('ВВОД '!$B$10:$G$10),'Информационный расчет'!I227,IF((I227+H228)&gt;F227,F228-H228,I227))</f>
        <v>0</v>
      </c>
      <c r="H228" s="44">
        <f>IF($I227*'ВВОД '!$B$14*L228/Q228&gt;=0,T228,0)</f>
        <v>0</v>
      </c>
      <c r="I228" s="45">
        <f t="shared" si="45"/>
        <v>0</v>
      </c>
      <c r="J228" s="46"/>
      <c r="K228" s="40">
        <f t="shared" si="46"/>
        <v>0</v>
      </c>
      <c r="L228" s="47">
        <f t="shared" si="47"/>
        <v>31</v>
      </c>
      <c r="M228" s="47">
        <f t="shared" si="39"/>
        <v>1</v>
      </c>
      <c r="N228" s="48">
        <f t="shared" si="40"/>
        <v>47484</v>
      </c>
      <c r="O228" s="48">
        <f t="shared" si="41"/>
        <v>47484</v>
      </c>
      <c r="P228" s="48">
        <f t="shared" si="42"/>
        <v>47515</v>
      </c>
      <c r="Q228" s="20">
        <f>VLOOKUP(E228,'ВВОД '!$L$3:$M$44,2)</f>
        <v>365</v>
      </c>
      <c r="R228" s="49">
        <f t="shared" si="48"/>
        <v>0</v>
      </c>
      <c r="S228" s="49">
        <f t="shared" si="49"/>
        <v>31</v>
      </c>
      <c r="T228" s="50">
        <f t="shared" si="51"/>
        <v>0</v>
      </c>
      <c r="U228" s="51">
        <f t="shared" si="50"/>
        <v>0</v>
      </c>
      <c r="V228" s="51">
        <f>$I227*'ВВОД '!$B$14*L228/Q228</f>
        <v>0</v>
      </c>
      <c r="W228" s="6"/>
      <c r="X228" s="6"/>
      <c r="Y228" s="6"/>
    </row>
    <row r="229" spans="2:25" ht="16.5">
      <c r="B229" s="56">
        <v>216</v>
      </c>
      <c r="C229" s="34" t="s">
        <v>59</v>
      </c>
      <c r="D229" s="35">
        <f t="shared" si="43"/>
        <v>2</v>
      </c>
      <c r="E229" s="36">
        <f t="shared" si="44"/>
        <v>2030</v>
      </c>
      <c r="F229" s="37">
        <f>IF(B229=MAX('ВВОД '!$B$10:$G$10),G229+H229,IF((I228+H229)&gt;F228,F228,G229+H229))</f>
        <v>0</v>
      </c>
      <c r="G229" s="37">
        <f>IF(B229=MAX('ВВОД '!$B$10:$G$10),'Информационный расчет'!I228,IF((I228+H229)&gt;F228,F229-H229,I228))</f>
        <v>0</v>
      </c>
      <c r="H229" s="44">
        <f>IF($I228*'ВВОД '!$B$14*L229/Q229&gt;=0,T229,0)</f>
        <v>0</v>
      </c>
      <c r="I229" s="45">
        <f t="shared" si="45"/>
        <v>0</v>
      </c>
      <c r="J229" s="46"/>
      <c r="K229" s="40">
        <f t="shared" si="46"/>
        <v>0</v>
      </c>
      <c r="L229" s="47">
        <f t="shared" si="47"/>
        <v>28</v>
      </c>
      <c r="M229" s="47">
        <f t="shared" si="39"/>
        <v>1</v>
      </c>
      <c r="N229" s="48">
        <f t="shared" si="40"/>
        <v>47515</v>
      </c>
      <c r="O229" s="48">
        <f t="shared" si="41"/>
        <v>47515</v>
      </c>
      <c r="P229" s="48">
        <f t="shared" si="42"/>
        <v>47543</v>
      </c>
      <c r="Q229" s="20">
        <f>VLOOKUP(E229,'ВВОД '!$L$3:$M$44,2)</f>
        <v>365</v>
      </c>
      <c r="R229" s="49">
        <f t="shared" si="48"/>
        <v>0</v>
      </c>
      <c r="S229" s="49">
        <f t="shared" si="49"/>
        <v>28</v>
      </c>
      <c r="T229" s="50">
        <f t="shared" si="51"/>
        <v>0</v>
      </c>
      <c r="U229" s="51">
        <f t="shared" si="50"/>
        <v>0</v>
      </c>
      <c r="V229" s="51">
        <f>$I228*'ВВОД '!$B$14*L229/Q229</f>
        <v>0</v>
      </c>
      <c r="W229" s="6"/>
      <c r="X229" s="6"/>
      <c r="Y229" s="6"/>
    </row>
    <row r="230" spans="2:25" ht="16.5">
      <c r="B230" s="33">
        <v>217</v>
      </c>
      <c r="C230" s="34" t="s">
        <v>59</v>
      </c>
      <c r="D230" s="35">
        <f t="shared" si="43"/>
        <v>3</v>
      </c>
      <c r="E230" s="36">
        <f t="shared" si="44"/>
        <v>2030</v>
      </c>
      <c r="F230" s="37">
        <f>IF(B230=MAX('ВВОД '!$B$10:$G$10),G230+H230,IF((I229+H230)&gt;F229,F229,G230+H230))</f>
        <v>0</v>
      </c>
      <c r="G230" s="37">
        <f>IF(B230=MAX('ВВОД '!$B$10:$G$10),'Информационный расчет'!I229,IF((I229+H230)&gt;F229,F230-H230,I229))</f>
        <v>0</v>
      </c>
      <c r="H230" s="44">
        <f>IF($I229*'ВВОД '!$B$14*L230/Q230&gt;=0,T230,0)</f>
        <v>0</v>
      </c>
      <c r="I230" s="45">
        <f t="shared" si="45"/>
        <v>0</v>
      </c>
      <c r="J230" s="46"/>
      <c r="K230" s="40">
        <f t="shared" si="46"/>
        <v>0</v>
      </c>
      <c r="L230" s="47">
        <f t="shared" si="47"/>
        <v>31</v>
      </c>
      <c r="M230" s="47">
        <f t="shared" si="39"/>
        <v>1</v>
      </c>
      <c r="N230" s="48">
        <f t="shared" si="40"/>
        <v>47543</v>
      </c>
      <c r="O230" s="48">
        <f t="shared" si="41"/>
        <v>47543</v>
      </c>
      <c r="P230" s="48">
        <f t="shared" si="42"/>
        <v>47574</v>
      </c>
      <c r="Q230" s="20">
        <f>VLOOKUP(E230,'ВВОД '!$L$3:$M$44,2)</f>
        <v>365</v>
      </c>
      <c r="R230" s="49">
        <f t="shared" si="48"/>
        <v>0</v>
      </c>
      <c r="S230" s="49">
        <f t="shared" si="49"/>
        <v>31</v>
      </c>
      <c r="T230" s="50">
        <f t="shared" si="51"/>
        <v>0</v>
      </c>
      <c r="U230" s="51">
        <f t="shared" si="50"/>
        <v>0</v>
      </c>
      <c r="V230" s="51">
        <f>$I229*'ВВОД '!$B$14*L230/Q230</f>
        <v>0</v>
      </c>
      <c r="W230" s="6"/>
      <c r="X230" s="6"/>
      <c r="Y230" s="6"/>
    </row>
    <row r="231" spans="2:25" ht="16.5">
      <c r="B231" s="56">
        <v>218</v>
      </c>
      <c r="C231" s="34" t="s">
        <v>59</v>
      </c>
      <c r="D231" s="35">
        <f t="shared" si="43"/>
        <v>4</v>
      </c>
      <c r="E231" s="36">
        <f t="shared" si="44"/>
        <v>2030</v>
      </c>
      <c r="F231" s="37">
        <f>IF(B231=MAX('ВВОД '!$B$10:$G$10),G231+H231,IF((I230+H231)&gt;F230,F230,G231+H231))</f>
        <v>0</v>
      </c>
      <c r="G231" s="37">
        <f>IF(B231=MAX('ВВОД '!$B$10:$G$10),'Информационный расчет'!I230,IF((I230+H231)&gt;F230,F231-H231,I230))</f>
        <v>0</v>
      </c>
      <c r="H231" s="44">
        <f>IF($I230*'ВВОД '!$B$14*L231/Q231&gt;=0,T231,0)</f>
        <v>0</v>
      </c>
      <c r="I231" s="45">
        <f t="shared" si="45"/>
        <v>0</v>
      </c>
      <c r="J231" s="46"/>
      <c r="K231" s="40">
        <f t="shared" si="46"/>
        <v>0</v>
      </c>
      <c r="L231" s="47">
        <f t="shared" si="47"/>
        <v>30</v>
      </c>
      <c r="M231" s="47">
        <f t="shared" si="39"/>
        <v>1</v>
      </c>
      <c r="N231" s="48">
        <f t="shared" si="40"/>
        <v>47574</v>
      </c>
      <c r="O231" s="48">
        <f t="shared" si="41"/>
        <v>47574</v>
      </c>
      <c r="P231" s="48">
        <f t="shared" si="42"/>
        <v>47604</v>
      </c>
      <c r="Q231" s="20">
        <f>VLOOKUP(E231,'ВВОД '!$L$3:$M$44,2)</f>
        <v>365</v>
      </c>
      <c r="R231" s="49">
        <f t="shared" si="48"/>
        <v>0</v>
      </c>
      <c r="S231" s="49">
        <f t="shared" si="49"/>
        <v>30</v>
      </c>
      <c r="T231" s="50">
        <f t="shared" si="51"/>
        <v>0</v>
      </c>
      <c r="U231" s="51">
        <f t="shared" si="50"/>
        <v>0</v>
      </c>
      <c r="V231" s="51">
        <f>$I230*'ВВОД '!$B$14*L231/Q231</f>
        <v>0</v>
      </c>
      <c r="W231" s="6"/>
      <c r="X231" s="6"/>
      <c r="Y231" s="6"/>
    </row>
    <row r="232" spans="2:25" ht="16.5">
      <c r="B232" s="33">
        <v>219</v>
      </c>
      <c r="C232" s="34" t="s">
        <v>59</v>
      </c>
      <c r="D232" s="35">
        <f t="shared" si="43"/>
        <v>5</v>
      </c>
      <c r="E232" s="36">
        <f t="shared" si="44"/>
        <v>2030</v>
      </c>
      <c r="F232" s="37">
        <f>IF(B232=MAX('ВВОД '!$B$10:$G$10),G232+H232,IF((I231+H232)&gt;F231,F231,G232+H232))</f>
        <v>0</v>
      </c>
      <c r="G232" s="37">
        <f>IF(B232=MAX('ВВОД '!$B$10:$G$10),'Информационный расчет'!I231,IF((I231+H232)&gt;F231,F232-H232,I231))</f>
        <v>0</v>
      </c>
      <c r="H232" s="44">
        <f>IF($I231*'ВВОД '!$B$14*L232/Q232&gt;=0,T232,0)</f>
        <v>0</v>
      </c>
      <c r="I232" s="45">
        <f t="shared" si="45"/>
        <v>0</v>
      </c>
      <c r="J232" s="46"/>
      <c r="K232" s="40">
        <f t="shared" si="46"/>
        <v>0</v>
      </c>
      <c r="L232" s="47">
        <f t="shared" si="47"/>
        <v>31</v>
      </c>
      <c r="M232" s="47">
        <f t="shared" si="39"/>
        <v>1</v>
      </c>
      <c r="N232" s="48">
        <f t="shared" si="40"/>
        <v>47604</v>
      </c>
      <c r="O232" s="48">
        <f t="shared" si="41"/>
        <v>47604</v>
      </c>
      <c r="P232" s="48">
        <f t="shared" si="42"/>
        <v>47635</v>
      </c>
      <c r="Q232" s="20">
        <f>VLOOKUP(E232,'ВВОД '!$L$3:$M$44,2)</f>
        <v>365</v>
      </c>
      <c r="R232" s="49">
        <f t="shared" si="48"/>
        <v>0</v>
      </c>
      <c r="S232" s="49">
        <f t="shared" si="49"/>
        <v>31</v>
      </c>
      <c r="T232" s="50">
        <f t="shared" si="51"/>
        <v>0</v>
      </c>
      <c r="U232" s="51">
        <f t="shared" si="50"/>
        <v>0</v>
      </c>
      <c r="V232" s="51">
        <f>$I231*'ВВОД '!$B$14*L232/Q232</f>
        <v>0</v>
      </c>
      <c r="W232" s="6"/>
      <c r="X232" s="6"/>
      <c r="Y232" s="6"/>
    </row>
    <row r="233" spans="2:25" ht="16.5">
      <c r="B233" s="56">
        <v>220</v>
      </c>
      <c r="C233" s="34" t="s">
        <v>59</v>
      </c>
      <c r="D233" s="35">
        <f t="shared" si="43"/>
        <v>6</v>
      </c>
      <c r="E233" s="36">
        <f t="shared" si="44"/>
        <v>2030</v>
      </c>
      <c r="F233" s="37">
        <f>IF(B233=MAX('ВВОД '!$B$10:$G$10),G233+H233,IF((I232+H233)&gt;F232,F232,G233+H233))</f>
        <v>0</v>
      </c>
      <c r="G233" s="37">
        <f>IF(B233=MAX('ВВОД '!$B$10:$G$10),'Информационный расчет'!I232,IF((I232+H233)&gt;F232,F233-H233,I232))</f>
        <v>0</v>
      </c>
      <c r="H233" s="44">
        <f>IF($I232*'ВВОД '!$B$14*L233/Q233&gt;=0,T233,0)</f>
        <v>0</v>
      </c>
      <c r="I233" s="45">
        <f t="shared" si="45"/>
        <v>0</v>
      </c>
      <c r="J233" s="46"/>
      <c r="K233" s="40">
        <f t="shared" si="46"/>
        <v>0</v>
      </c>
      <c r="L233" s="47">
        <f t="shared" si="47"/>
        <v>30</v>
      </c>
      <c r="M233" s="47">
        <f t="shared" si="39"/>
        <v>1</v>
      </c>
      <c r="N233" s="48">
        <f t="shared" si="40"/>
        <v>47635</v>
      </c>
      <c r="O233" s="48">
        <f t="shared" si="41"/>
        <v>47635</v>
      </c>
      <c r="P233" s="48">
        <f t="shared" si="42"/>
        <v>47665</v>
      </c>
      <c r="Q233" s="20">
        <f>VLOOKUP(E233,'ВВОД '!$L$3:$M$44,2)</f>
        <v>365</v>
      </c>
      <c r="R233" s="49">
        <f t="shared" si="48"/>
        <v>0</v>
      </c>
      <c r="S233" s="49">
        <f t="shared" si="49"/>
        <v>30</v>
      </c>
      <c r="T233" s="50">
        <f t="shared" si="51"/>
        <v>0</v>
      </c>
      <c r="U233" s="51">
        <f t="shared" si="50"/>
        <v>0</v>
      </c>
      <c r="V233" s="51">
        <f>$I232*'ВВОД '!$B$14*L233/Q233</f>
        <v>0</v>
      </c>
      <c r="W233" s="6"/>
      <c r="X233" s="6"/>
      <c r="Y233" s="6"/>
    </row>
    <row r="234" spans="2:25" ht="16.5">
      <c r="B234" s="33">
        <v>221</v>
      </c>
      <c r="C234" s="34" t="s">
        <v>59</v>
      </c>
      <c r="D234" s="35">
        <f t="shared" si="43"/>
        <v>7</v>
      </c>
      <c r="E234" s="36">
        <f t="shared" si="44"/>
        <v>2030</v>
      </c>
      <c r="F234" s="37">
        <f>IF(B234=MAX('ВВОД '!$B$10:$G$10),G234+H234,IF((I233+H234)&gt;F233,F233,G234+H234))</f>
        <v>0</v>
      </c>
      <c r="G234" s="37">
        <f>IF(B234=MAX('ВВОД '!$B$10:$G$10),'Информационный расчет'!I233,IF((I233+H234)&gt;F233,F234-H234,I233))</f>
        <v>0</v>
      </c>
      <c r="H234" s="44">
        <f>IF($I233*'ВВОД '!$B$14*L234/Q234&gt;=0,T234,0)</f>
        <v>0</v>
      </c>
      <c r="I234" s="45">
        <f t="shared" si="45"/>
        <v>0</v>
      </c>
      <c r="J234" s="46"/>
      <c r="K234" s="40">
        <f t="shared" si="46"/>
        <v>0</v>
      </c>
      <c r="L234" s="47">
        <f t="shared" si="47"/>
        <v>31</v>
      </c>
      <c r="M234" s="47">
        <f t="shared" si="39"/>
        <v>1</v>
      </c>
      <c r="N234" s="48">
        <f t="shared" si="40"/>
        <v>47665</v>
      </c>
      <c r="O234" s="48">
        <f t="shared" si="41"/>
        <v>47665</v>
      </c>
      <c r="P234" s="48">
        <f t="shared" si="42"/>
        <v>47696</v>
      </c>
      <c r="Q234" s="20">
        <f>VLOOKUP(E234,'ВВОД '!$L$3:$M$44,2)</f>
        <v>365</v>
      </c>
      <c r="R234" s="49">
        <f t="shared" si="48"/>
        <v>0</v>
      </c>
      <c r="S234" s="49">
        <f t="shared" si="49"/>
        <v>31</v>
      </c>
      <c r="T234" s="50">
        <f t="shared" si="51"/>
        <v>0</v>
      </c>
      <c r="U234" s="51">
        <f t="shared" si="50"/>
        <v>0</v>
      </c>
      <c r="V234" s="51">
        <f>$I233*'ВВОД '!$B$14*L234/Q234</f>
        <v>0</v>
      </c>
      <c r="W234" s="6"/>
      <c r="X234" s="6"/>
      <c r="Y234" s="6"/>
    </row>
    <row r="235" spans="2:25" ht="16.5">
      <c r="B235" s="56">
        <v>222</v>
      </c>
      <c r="C235" s="34" t="s">
        <v>59</v>
      </c>
      <c r="D235" s="35">
        <f t="shared" si="43"/>
        <v>8</v>
      </c>
      <c r="E235" s="36">
        <f t="shared" si="44"/>
        <v>2030</v>
      </c>
      <c r="F235" s="37">
        <f>IF(B235=MAX('ВВОД '!$B$10:$G$10),G235+H235,IF((I234+H235)&gt;F234,F234,G235+H235))</f>
        <v>0</v>
      </c>
      <c r="G235" s="37">
        <f>IF(B235=MAX('ВВОД '!$B$10:$G$10),'Информационный расчет'!I234,IF((I234+H235)&gt;F234,F235-H235,I234))</f>
        <v>0</v>
      </c>
      <c r="H235" s="44">
        <f>IF($I234*'ВВОД '!$B$14*L235/Q235&gt;=0,T235,0)</f>
        <v>0</v>
      </c>
      <c r="I235" s="45">
        <f t="shared" si="45"/>
        <v>0</v>
      </c>
      <c r="J235" s="46"/>
      <c r="K235" s="40">
        <f t="shared" si="46"/>
        <v>0</v>
      </c>
      <c r="L235" s="47">
        <f t="shared" si="47"/>
        <v>31</v>
      </c>
      <c r="M235" s="47">
        <f t="shared" si="39"/>
        <v>1</v>
      </c>
      <c r="N235" s="48">
        <f t="shared" si="40"/>
        <v>47696</v>
      </c>
      <c r="O235" s="48">
        <f t="shared" si="41"/>
        <v>47696</v>
      </c>
      <c r="P235" s="48">
        <f t="shared" si="42"/>
        <v>47727</v>
      </c>
      <c r="Q235" s="20">
        <f>VLOOKUP(E235,'ВВОД '!$L$3:$M$44,2)</f>
        <v>365</v>
      </c>
      <c r="R235" s="49">
        <f t="shared" si="48"/>
        <v>0</v>
      </c>
      <c r="S235" s="49">
        <f t="shared" si="49"/>
        <v>31</v>
      </c>
      <c r="T235" s="50">
        <f t="shared" si="51"/>
        <v>0</v>
      </c>
      <c r="U235" s="51">
        <f t="shared" si="50"/>
        <v>0</v>
      </c>
      <c r="V235" s="51">
        <f>$I234*'ВВОД '!$B$14*L235/Q235</f>
        <v>0</v>
      </c>
      <c r="W235" s="6"/>
      <c r="X235" s="6"/>
      <c r="Y235" s="6"/>
    </row>
    <row r="236" spans="2:25" ht="16.5">
      <c r="B236" s="33">
        <v>223</v>
      </c>
      <c r="C236" s="34" t="s">
        <v>59</v>
      </c>
      <c r="D236" s="35">
        <f t="shared" si="43"/>
        <v>9</v>
      </c>
      <c r="E236" s="36">
        <f t="shared" si="44"/>
        <v>2030</v>
      </c>
      <c r="F236" s="37">
        <f>IF(B236=MAX('ВВОД '!$B$10:$G$10),G236+H236,IF((I235+H236)&gt;F235,F235,G236+H236))</f>
        <v>0</v>
      </c>
      <c r="G236" s="37">
        <f>IF(B236=MAX('ВВОД '!$B$10:$G$10),'Информационный расчет'!I235,IF((I235+H236)&gt;F235,F236-H236,I235))</f>
        <v>0</v>
      </c>
      <c r="H236" s="44">
        <f>IF($I235*'ВВОД '!$B$14*L236/Q236&gt;=0,T236,0)</f>
        <v>0</v>
      </c>
      <c r="I236" s="45">
        <f t="shared" si="45"/>
        <v>0</v>
      </c>
      <c r="J236" s="46"/>
      <c r="K236" s="40">
        <f t="shared" si="46"/>
        <v>0</v>
      </c>
      <c r="L236" s="47">
        <f t="shared" si="47"/>
        <v>30</v>
      </c>
      <c r="M236" s="47">
        <f t="shared" si="39"/>
        <v>1</v>
      </c>
      <c r="N236" s="48">
        <f t="shared" si="40"/>
        <v>47727</v>
      </c>
      <c r="O236" s="48">
        <f t="shared" si="41"/>
        <v>47727</v>
      </c>
      <c r="P236" s="48">
        <f t="shared" si="42"/>
        <v>47757</v>
      </c>
      <c r="Q236" s="20">
        <f>VLOOKUP(E236,'ВВОД '!$L$3:$M$44,2)</f>
        <v>365</v>
      </c>
      <c r="R236" s="49">
        <f t="shared" si="48"/>
        <v>0</v>
      </c>
      <c r="S236" s="49">
        <f t="shared" si="49"/>
        <v>30</v>
      </c>
      <c r="T236" s="50">
        <f t="shared" si="51"/>
        <v>0</v>
      </c>
      <c r="U236" s="51">
        <f t="shared" si="50"/>
        <v>0</v>
      </c>
      <c r="V236" s="51">
        <f>$I235*'ВВОД '!$B$14*L236/Q236</f>
        <v>0</v>
      </c>
      <c r="W236" s="6"/>
      <c r="X236" s="6"/>
      <c r="Y236" s="6"/>
    </row>
    <row r="237" spans="2:25" ht="16.5">
      <c r="B237" s="56">
        <v>224</v>
      </c>
      <c r="C237" s="34" t="s">
        <v>59</v>
      </c>
      <c r="D237" s="35">
        <f t="shared" si="43"/>
        <v>10</v>
      </c>
      <c r="E237" s="36">
        <f t="shared" si="44"/>
        <v>2030</v>
      </c>
      <c r="F237" s="37">
        <f>IF(B237=MAX('ВВОД '!$B$10:$G$10),G237+H237,IF((I236+H237)&gt;F236,F236,G237+H237))</f>
        <v>0</v>
      </c>
      <c r="G237" s="37">
        <f>IF(B237=MAX('ВВОД '!$B$10:$G$10),'Информационный расчет'!I236,IF((I236+H237)&gt;F236,F237-H237,I236))</f>
        <v>0</v>
      </c>
      <c r="H237" s="44">
        <f>IF($I236*'ВВОД '!$B$14*L237/Q237&gt;=0,T237,0)</f>
        <v>0</v>
      </c>
      <c r="I237" s="45">
        <f t="shared" si="45"/>
        <v>0</v>
      </c>
      <c r="J237" s="46"/>
      <c r="K237" s="40">
        <f t="shared" si="46"/>
        <v>0</v>
      </c>
      <c r="L237" s="47">
        <f t="shared" si="47"/>
        <v>31</v>
      </c>
      <c r="M237" s="47">
        <f t="shared" si="39"/>
        <v>1</v>
      </c>
      <c r="N237" s="48">
        <f t="shared" si="40"/>
        <v>47757</v>
      </c>
      <c r="O237" s="48">
        <f t="shared" si="41"/>
        <v>47757</v>
      </c>
      <c r="P237" s="48">
        <f t="shared" si="42"/>
        <v>47788</v>
      </c>
      <c r="Q237" s="20">
        <f>VLOOKUP(E237,'ВВОД '!$L$3:$M$44,2)</f>
        <v>365</v>
      </c>
      <c r="R237" s="49">
        <f t="shared" si="48"/>
        <v>0</v>
      </c>
      <c r="S237" s="49">
        <f t="shared" si="49"/>
        <v>31</v>
      </c>
      <c r="T237" s="50">
        <f t="shared" si="51"/>
        <v>0</v>
      </c>
      <c r="U237" s="51">
        <f t="shared" si="50"/>
        <v>0</v>
      </c>
      <c r="V237" s="51">
        <f>$I236*'ВВОД '!$B$14*L237/Q237</f>
        <v>0</v>
      </c>
      <c r="W237" s="6"/>
      <c r="X237" s="6"/>
      <c r="Y237" s="6"/>
    </row>
    <row r="238" spans="2:25" ht="16.5">
      <c r="B238" s="33">
        <v>225</v>
      </c>
      <c r="C238" s="34" t="s">
        <v>59</v>
      </c>
      <c r="D238" s="35">
        <f t="shared" si="43"/>
        <v>11</v>
      </c>
      <c r="E238" s="36">
        <f t="shared" si="44"/>
        <v>2030</v>
      </c>
      <c r="F238" s="37">
        <f>IF(B238=MAX('ВВОД '!$B$10:$G$10),G238+H238,IF((I237+H238)&gt;F237,F237,G238+H238))</f>
        <v>0</v>
      </c>
      <c r="G238" s="37">
        <f>IF(B238=MAX('ВВОД '!$B$10:$G$10),'Информационный расчет'!I237,IF((I237+H238)&gt;F237,F238-H238,I237))</f>
        <v>0</v>
      </c>
      <c r="H238" s="44">
        <f>IF($I237*'ВВОД '!$B$14*L238/Q238&gt;=0,T238,0)</f>
        <v>0</v>
      </c>
      <c r="I238" s="45">
        <f t="shared" si="45"/>
        <v>0</v>
      </c>
      <c r="J238" s="46"/>
      <c r="K238" s="40">
        <f t="shared" si="46"/>
        <v>0</v>
      </c>
      <c r="L238" s="47">
        <f t="shared" si="47"/>
        <v>30</v>
      </c>
      <c r="M238" s="47">
        <f t="shared" si="39"/>
        <v>1</v>
      </c>
      <c r="N238" s="48">
        <f t="shared" si="40"/>
        <v>47788</v>
      </c>
      <c r="O238" s="48">
        <f t="shared" si="41"/>
        <v>47788</v>
      </c>
      <c r="P238" s="48">
        <f t="shared" si="42"/>
        <v>47818</v>
      </c>
      <c r="Q238" s="20">
        <f>VLOOKUP(E238,'ВВОД '!$L$3:$M$44,2)</f>
        <v>365</v>
      </c>
      <c r="R238" s="49">
        <f t="shared" si="48"/>
        <v>0</v>
      </c>
      <c r="S238" s="49">
        <f t="shared" si="49"/>
        <v>30</v>
      </c>
      <c r="T238" s="50">
        <f t="shared" si="51"/>
        <v>0</v>
      </c>
      <c r="U238" s="51">
        <f t="shared" si="50"/>
        <v>0</v>
      </c>
      <c r="V238" s="51">
        <f>$I237*'ВВОД '!$B$14*L238/Q238</f>
        <v>0</v>
      </c>
      <c r="W238" s="6"/>
      <c r="X238" s="6"/>
      <c r="Y238" s="6"/>
    </row>
    <row r="239" spans="2:25" ht="16.5">
      <c r="B239" s="56">
        <v>226</v>
      </c>
      <c r="C239" s="34" t="s">
        <v>59</v>
      </c>
      <c r="D239" s="35">
        <f t="shared" si="43"/>
        <v>12</v>
      </c>
      <c r="E239" s="36">
        <f t="shared" si="44"/>
        <v>2030</v>
      </c>
      <c r="F239" s="37">
        <f>IF(B239=MAX('ВВОД '!$B$10:$G$10),G239+H239,IF((I238+H239)&gt;F238,F238,G239+H239))</f>
        <v>0</v>
      </c>
      <c r="G239" s="37">
        <f>IF(B239=MAX('ВВОД '!$B$10:$G$10),'Информационный расчет'!I238,IF((I238+H239)&gt;F238,F239-H239,I238))</f>
        <v>0</v>
      </c>
      <c r="H239" s="44">
        <f>IF($I238*'ВВОД '!$B$14*L239/Q239&gt;=0,T239,0)</f>
        <v>0</v>
      </c>
      <c r="I239" s="45">
        <f t="shared" si="45"/>
        <v>0</v>
      </c>
      <c r="J239" s="46"/>
      <c r="K239" s="40">
        <f t="shared" si="46"/>
        <v>0</v>
      </c>
      <c r="L239" s="47">
        <f t="shared" si="47"/>
        <v>31</v>
      </c>
      <c r="M239" s="47">
        <f t="shared" si="39"/>
        <v>1</v>
      </c>
      <c r="N239" s="48">
        <f t="shared" si="40"/>
        <v>47818</v>
      </c>
      <c r="O239" s="48">
        <f t="shared" si="41"/>
        <v>47818</v>
      </c>
      <c r="P239" s="48">
        <f t="shared" si="42"/>
        <v>47849</v>
      </c>
      <c r="Q239" s="20">
        <f>VLOOKUP(E239,'ВВОД '!$L$3:$M$44,2)</f>
        <v>365</v>
      </c>
      <c r="R239" s="49">
        <f t="shared" si="48"/>
        <v>0</v>
      </c>
      <c r="S239" s="49">
        <f t="shared" si="49"/>
        <v>31</v>
      </c>
      <c r="T239" s="50">
        <f t="shared" si="51"/>
        <v>0</v>
      </c>
      <c r="U239" s="51">
        <f t="shared" si="50"/>
        <v>0</v>
      </c>
      <c r="V239" s="51">
        <f>$I238*'ВВОД '!$B$14*L239/Q239</f>
        <v>0</v>
      </c>
      <c r="W239" s="6"/>
      <c r="X239" s="6"/>
      <c r="Y239" s="6"/>
    </row>
    <row r="240" spans="2:25" ht="16.5">
      <c r="B240" s="33">
        <v>227</v>
      </c>
      <c r="C240" s="34" t="s">
        <v>59</v>
      </c>
      <c r="D240" s="35">
        <f t="shared" si="43"/>
        <v>1</v>
      </c>
      <c r="E240" s="36">
        <f t="shared" si="44"/>
        <v>2031</v>
      </c>
      <c r="F240" s="37">
        <f>IF(B240=MAX('ВВОД '!$B$10:$G$10),G240+H240,IF((I239+H240)&gt;F239,F239,G240+H240))</f>
        <v>0</v>
      </c>
      <c r="G240" s="37">
        <f>IF(B240=MAX('ВВОД '!$B$10:$G$10),'Информационный расчет'!I239,IF((I239+H240)&gt;F239,F240-H240,I239))</f>
        <v>0</v>
      </c>
      <c r="H240" s="44">
        <f>IF($I239*'ВВОД '!$B$14*L240/Q240&gt;=0,T240,0)</f>
        <v>0</v>
      </c>
      <c r="I240" s="45">
        <f t="shared" si="45"/>
        <v>0</v>
      </c>
      <c r="J240" s="46"/>
      <c r="K240" s="40">
        <f t="shared" si="46"/>
        <v>0</v>
      </c>
      <c r="L240" s="47">
        <f t="shared" si="47"/>
        <v>31</v>
      </c>
      <c r="M240" s="47">
        <f t="shared" si="39"/>
        <v>1</v>
      </c>
      <c r="N240" s="48">
        <f t="shared" si="40"/>
        <v>47849</v>
      </c>
      <c r="O240" s="48">
        <f t="shared" si="41"/>
        <v>47849</v>
      </c>
      <c r="P240" s="48">
        <f t="shared" si="42"/>
        <v>47880</v>
      </c>
      <c r="Q240" s="20">
        <f>VLOOKUP(E240,'ВВОД '!$L$3:$M$44,2)</f>
        <v>365</v>
      </c>
      <c r="R240" s="49">
        <f t="shared" si="48"/>
        <v>0</v>
      </c>
      <c r="S240" s="49">
        <f t="shared" si="49"/>
        <v>31</v>
      </c>
      <c r="T240" s="50">
        <f t="shared" si="51"/>
        <v>0</v>
      </c>
      <c r="U240" s="51">
        <f t="shared" si="50"/>
        <v>0</v>
      </c>
      <c r="V240" s="51">
        <f>$I239*'ВВОД '!$B$14*L240/Q240</f>
        <v>0</v>
      </c>
      <c r="W240" s="6"/>
      <c r="X240" s="6"/>
      <c r="Y240" s="6"/>
    </row>
    <row r="241" spans="2:25" ht="16.5">
      <c r="B241" s="56">
        <v>228</v>
      </c>
      <c r="C241" s="34" t="s">
        <v>59</v>
      </c>
      <c r="D241" s="35">
        <f t="shared" si="43"/>
        <v>2</v>
      </c>
      <c r="E241" s="36">
        <f t="shared" si="44"/>
        <v>2031</v>
      </c>
      <c r="F241" s="37">
        <f>IF(B241=MAX('ВВОД '!$B$10:$G$10),G241+H241,IF((I240+H241)&gt;F240,F240,G241+H241))</f>
        <v>0</v>
      </c>
      <c r="G241" s="37">
        <f>IF(B241=MAX('ВВОД '!$B$10:$G$10),'Информационный расчет'!I240,IF((I240+H241)&gt;F240,F241-H241,I240))</f>
        <v>0</v>
      </c>
      <c r="H241" s="44">
        <f>IF($I240*'ВВОД '!$B$14*L241/Q241&gt;=0,T241,0)</f>
        <v>0</v>
      </c>
      <c r="I241" s="45">
        <f t="shared" si="45"/>
        <v>0</v>
      </c>
      <c r="J241" s="46"/>
      <c r="K241" s="40">
        <f t="shared" si="46"/>
        <v>0</v>
      </c>
      <c r="L241" s="47">
        <f t="shared" si="47"/>
        <v>28</v>
      </c>
      <c r="M241" s="47">
        <f t="shared" si="39"/>
        <v>1</v>
      </c>
      <c r="N241" s="48">
        <f t="shared" si="40"/>
        <v>47880</v>
      </c>
      <c r="O241" s="48">
        <f t="shared" si="41"/>
        <v>47880</v>
      </c>
      <c r="P241" s="48">
        <f t="shared" si="42"/>
        <v>47908</v>
      </c>
      <c r="Q241" s="20">
        <f>VLOOKUP(E241,'ВВОД '!$L$3:$M$44,2)</f>
        <v>365</v>
      </c>
      <c r="R241" s="49">
        <f t="shared" si="48"/>
        <v>0</v>
      </c>
      <c r="S241" s="49">
        <f t="shared" si="49"/>
        <v>28</v>
      </c>
      <c r="T241" s="50">
        <f t="shared" si="51"/>
        <v>0</v>
      </c>
      <c r="U241" s="51">
        <f t="shared" si="50"/>
        <v>0</v>
      </c>
      <c r="V241" s="51">
        <f>$I240*'ВВОД '!$B$14*L241/Q241</f>
        <v>0</v>
      </c>
      <c r="W241" s="6"/>
      <c r="X241" s="6"/>
      <c r="Y241" s="6"/>
    </row>
    <row r="242" spans="2:25" ht="16.5">
      <c r="B242" s="33">
        <v>229</v>
      </c>
      <c r="C242" s="34" t="s">
        <v>59</v>
      </c>
      <c r="D242" s="35">
        <f t="shared" si="43"/>
        <v>3</v>
      </c>
      <c r="E242" s="36">
        <f t="shared" si="44"/>
        <v>2031</v>
      </c>
      <c r="F242" s="37">
        <f>IF(B242=MAX('ВВОД '!$B$10:$G$10),G242+H242,IF((I241+H242)&gt;F241,F241,G242+H242))</f>
        <v>0</v>
      </c>
      <c r="G242" s="37">
        <f>IF(B242=MAX('ВВОД '!$B$10:$G$10),'Информационный расчет'!I241,IF((I241+H242)&gt;F241,F242-H242,I241))</f>
        <v>0</v>
      </c>
      <c r="H242" s="44">
        <f>IF($I241*'ВВОД '!$B$14*L242/Q242&gt;=0,T242,0)</f>
        <v>0</v>
      </c>
      <c r="I242" s="45">
        <f t="shared" si="45"/>
        <v>0</v>
      </c>
      <c r="J242" s="46"/>
      <c r="K242" s="40">
        <f t="shared" si="46"/>
        <v>0</v>
      </c>
      <c r="L242" s="47">
        <f t="shared" si="47"/>
        <v>31</v>
      </c>
      <c r="M242" s="47">
        <f t="shared" si="39"/>
        <v>1</v>
      </c>
      <c r="N242" s="48">
        <f t="shared" si="40"/>
        <v>47908</v>
      </c>
      <c r="O242" s="48">
        <f t="shared" si="41"/>
        <v>47908</v>
      </c>
      <c r="P242" s="48">
        <f t="shared" si="42"/>
        <v>47939</v>
      </c>
      <c r="Q242" s="20">
        <f>VLOOKUP(E242,'ВВОД '!$L$3:$M$44,2)</f>
        <v>365</v>
      </c>
      <c r="R242" s="49">
        <f t="shared" si="48"/>
        <v>0</v>
      </c>
      <c r="S242" s="49">
        <f t="shared" si="49"/>
        <v>31</v>
      </c>
      <c r="T242" s="50">
        <f t="shared" si="51"/>
        <v>0</v>
      </c>
      <c r="U242" s="51">
        <f t="shared" si="50"/>
        <v>0</v>
      </c>
      <c r="V242" s="51">
        <f>$I241*'ВВОД '!$B$14*L242/Q242</f>
        <v>0</v>
      </c>
      <c r="W242" s="6"/>
      <c r="X242" s="6"/>
      <c r="Y242" s="6"/>
    </row>
    <row r="243" spans="2:25" ht="16.5">
      <c r="B243" s="56">
        <v>230</v>
      </c>
      <c r="C243" s="34" t="s">
        <v>59</v>
      </c>
      <c r="D243" s="35">
        <f t="shared" si="43"/>
        <v>4</v>
      </c>
      <c r="E243" s="36">
        <f t="shared" si="44"/>
        <v>2031</v>
      </c>
      <c r="F243" s="37">
        <f>IF(B243=MAX('ВВОД '!$B$10:$G$10),G243+H243,IF((I242+H243)&gt;F242,F242,G243+H243))</f>
        <v>0</v>
      </c>
      <c r="G243" s="37">
        <f>IF(B243=MAX('ВВОД '!$B$10:$G$10),'Информационный расчет'!I242,IF((I242+H243)&gt;F242,F243-H243,I242))</f>
        <v>0</v>
      </c>
      <c r="H243" s="44">
        <f>IF($I242*'ВВОД '!$B$14*L243/Q243&gt;=0,T243,0)</f>
        <v>0</v>
      </c>
      <c r="I243" s="45">
        <f t="shared" si="45"/>
        <v>0</v>
      </c>
      <c r="J243" s="46"/>
      <c r="K243" s="40">
        <f t="shared" si="46"/>
        <v>0</v>
      </c>
      <c r="L243" s="47">
        <f t="shared" si="47"/>
        <v>30</v>
      </c>
      <c r="M243" s="47">
        <f t="shared" si="39"/>
        <v>1</v>
      </c>
      <c r="N243" s="48">
        <f t="shared" si="40"/>
        <v>47939</v>
      </c>
      <c r="O243" s="48">
        <f t="shared" si="41"/>
        <v>47939</v>
      </c>
      <c r="P243" s="48">
        <f t="shared" si="42"/>
        <v>47969</v>
      </c>
      <c r="Q243" s="20">
        <f>VLOOKUP(E243,'ВВОД '!$L$3:$M$44,2)</f>
        <v>365</v>
      </c>
      <c r="R243" s="49">
        <f t="shared" si="48"/>
        <v>0</v>
      </c>
      <c r="S243" s="49">
        <f t="shared" si="49"/>
        <v>30</v>
      </c>
      <c r="T243" s="50">
        <f t="shared" si="51"/>
        <v>0</v>
      </c>
      <c r="U243" s="51">
        <f t="shared" si="50"/>
        <v>0</v>
      </c>
      <c r="V243" s="51">
        <f>$I242*'ВВОД '!$B$14*L243/Q243</f>
        <v>0</v>
      </c>
      <c r="W243" s="6"/>
      <c r="X243" s="6"/>
      <c r="Y243" s="6"/>
    </row>
    <row r="244" spans="2:25" ht="16.5">
      <c r="B244" s="33">
        <v>231</v>
      </c>
      <c r="C244" s="34" t="s">
        <v>59</v>
      </c>
      <c r="D244" s="35">
        <f t="shared" si="43"/>
        <v>5</v>
      </c>
      <c r="E244" s="36">
        <f t="shared" si="44"/>
        <v>2031</v>
      </c>
      <c r="F244" s="37">
        <f>IF(B244=MAX('ВВОД '!$B$10:$G$10),G244+H244,IF((I243+H244)&gt;F243,F243,G244+H244))</f>
        <v>0</v>
      </c>
      <c r="G244" s="37">
        <f>IF(B244=MAX('ВВОД '!$B$10:$G$10),'Информационный расчет'!I243,IF((I243+H244)&gt;F243,F244-H244,I243))</f>
        <v>0</v>
      </c>
      <c r="H244" s="44">
        <f>IF($I243*'ВВОД '!$B$14*L244/Q244&gt;=0,T244,0)</f>
        <v>0</v>
      </c>
      <c r="I244" s="45">
        <f t="shared" si="45"/>
        <v>0</v>
      </c>
      <c r="J244" s="46"/>
      <c r="K244" s="40">
        <f t="shared" si="46"/>
        <v>0</v>
      </c>
      <c r="L244" s="47">
        <f t="shared" si="47"/>
        <v>31</v>
      </c>
      <c r="M244" s="47">
        <f t="shared" si="39"/>
        <v>1</v>
      </c>
      <c r="N244" s="48">
        <f t="shared" si="40"/>
        <v>47969</v>
      </c>
      <c r="O244" s="48">
        <f t="shared" si="41"/>
        <v>47969</v>
      </c>
      <c r="P244" s="48">
        <f t="shared" si="42"/>
        <v>48000</v>
      </c>
      <c r="Q244" s="20">
        <f>VLOOKUP(E244,'ВВОД '!$L$3:$M$44,2)</f>
        <v>365</v>
      </c>
      <c r="R244" s="49">
        <f t="shared" si="48"/>
        <v>0</v>
      </c>
      <c r="S244" s="49">
        <f t="shared" si="49"/>
        <v>31</v>
      </c>
      <c r="T244" s="50">
        <f t="shared" si="51"/>
        <v>0</v>
      </c>
      <c r="U244" s="51">
        <f t="shared" si="50"/>
        <v>0</v>
      </c>
      <c r="V244" s="51">
        <f>$I243*'ВВОД '!$B$14*L244/Q244</f>
        <v>0</v>
      </c>
      <c r="W244" s="6"/>
      <c r="X244" s="6"/>
      <c r="Y244" s="6"/>
    </row>
    <row r="245" spans="2:25" ht="16.5">
      <c r="B245" s="56">
        <v>232</v>
      </c>
      <c r="C245" s="34" t="s">
        <v>59</v>
      </c>
      <c r="D245" s="35">
        <f t="shared" si="43"/>
        <v>6</v>
      </c>
      <c r="E245" s="36">
        <f t="shared" si="44"/>
        <v>2031</v>
      </c>
      <c r="F245" s="37">
        <f>IF(B245=MAX('ВВОД '!$B$10:$G$10),G245+H245,IF((I244+H245)&gt;F244,F244,G245+H245))</f>
        <v>0</v>
      </c>
      <c r="G245" s="37">
        <f>IF(B245=MAX('ВВОД '!$B$10:$G$10),'Информационный расчет'!I244,IF((I244+H245)&gt;F244,F245-H245,I244))</f>
        <v>0</v>
      </c>
      <c r="H245" s="44">
        <f>IF($I244*'ВВОД '!$B$14*L245/Q245&gt;=0,T245,0)</f>
        <v>0</v>
      </c>
      <c r="I245" s="45">
        <f t="shared" si="45"/>
        <v>0</v>
      </c>
      <c r="J245" s="46"/>
      <c r="K245" s="40">
        <f t="shared" si="46"/>
        <v>0</v>
      </c>
      <c r="L245" s="47">
        <f t="shared" si="47"/>
        <v>30</v>
      </c>
      <c r="M245" s="47">
        <f t="shared" si="39"/>
        <v>1</v>
      </c>
      <c r="N245" s="48">
        <f t="shared" si="40"/>
        <v>48000</v>
      </c>
      <c r="O245" s="48">
        <f t="shared" si="41"/>
        <v>48000</v>
      </c>
      <c r="P245" s="48">
        <f t="shared" si="42"/>
        <v>48030</v>
      </c>
      <c r="Q245" s="20">
        <f>VLOOKUP(E245,'ВВОД '!$L$3:$M$44,2)</f>
        <v>365</v>
      </c>
      <c r="R245" s="49">
        <f t="shared" si="48"/>
        <v>0</v>
      </c>
      <c r="S245" s="49">
        <f t="shared" si="49"/>
        <v>30</v>
      </c>
      <c r="T245" s="50">
        <f t="shared" si="51"/>
        <v>0</v>
      </c>
      <c r="U245" s="51">
        <f t="shared" si="50"/>
        <v>0</v>
      </c>
      <c r="V245" s="51">
        <f>$I244*'ВВОД '!$B$14*L245/Q245</f>
        <v>0</v>
      </c>
      <c r="W245" s="6"/>
      <c r="X245" s="6"/>
      <c r="Y245" s="6"/>
    </row>
    <row r="246" spans="2:25" ht="16.5">
      <c r="B246" s="33">
        <v>233</v>
      </c>
      <c r="C246" s="34" t="s">
        <v>59</v>
      </c>
      <c r="D246" s="35">
        <f t="shared" si="43"/>
        <v>7</v>
      </c>
      <c r="E246" s="36">
        <f t="shared" si="44"/>
        <v>2031</v>
      </c>
      <c r="F246" s="37">
        <f>IF(B246=MAX('ВВОД '!$B$10:$G$10),G246+H246,IF((I245+H246)&gt;F245,F245,G246+H246))</f>
        <v>0</v>
      </c>
      <c r="G246" s="37">
        <f>IF(B246=MAX('ВВОД '!$B$10:$G$10),'Информационный расчет'!I245,IF((I245+H246)&gt;F245,F246-H246,I245))</f>
        <v>0</v>
      </c>
      <c r="H246" s="44">
        <f>IF($I245*'ВВОД '!$B$14*L246/Q246&gt;=0,T246,0)</f>
        <v>0</v>
      </c>
      <c r="I246" s="45">
        <f t="shared" si="45"/>
        <v>0</v>
      </c>
      <c r="J246" s="46"/>
      <c r="K246" s="40">
        <f t="shared" si="46"/>
        <v>0</v>
      </c>
      <c r="L246" s="47">
        <f t="shared" si="47"/>
        <v>31</v>
      </c>
      <c r="M246" s="47">
        <f t="shared" si="39"/>
        <v>1</v>
      </c>
      <c r="N246" s="48">
        <f t="shared" si="40"/>
        <v>48030</v>
      </c>
      <c r="O246" s="48">
        <f t="shared" si="41"/>
        <v>48030</v>
      </c>
      <c r="P246" s="48">
        <f t="shared" si="42"/>
        <v>48061</v>
      </c>
      <c r="Q246" s="20">
        <f>VLOOKUP(E246,'ВВОД '!$L$3:$M$44,2)</f>
        <v>365</v>
      </c>
      <c r="R246" s="49">
        <f t="shared" si="48"/>
        <v>0</v>
      </c>
      <c r="S246" s="49">
        <f t="shared" si="49"/>
        <v>31</v>
      </c>
      <c r="T246" s="50">
        <f t="shared" si="51"/>
        <v>0</v>
      </c>
      <c r="U246" s="51">
        <f t="shared" si="50"/>
        <v>0</v>
      </c>
      <c r="V246" s="51">
        <f>$I245*'ВВОД '!$B$14*L246/Q246</f>
        <v>0</v>
      </c>
      <c r="W246" s="6"/>
      <c r="X246" s="6"/>
      <c r="Y246" s="6"/>
    </row>
    <row r="247" spans="2:25" ht="16.5">
      <c r="B247" s="56">
        <v>234</v>
      </c>
      <c r="C247" s="34" t="s">
        <v>59</v>
      </c>
      <c r="D247" s="35">
        <f t="shared" si="43"/>
        <v>8</v>
      </c>
      <c r="E247" s="36">
        <f t="shared" si="44"/>
        <v>2031</v>
      </c>
      <c r="F247" s="37">
        <f>IF(B247=MAX('ВВОД '!$B$10:$G$10),G247+H247,IF((I246+H247)&gt;F246,F246,G247+H247))</f>
        <v>0</v>
      </c>
      <c r="G247" s="37">
        <f>IF(B247=MAX('ВВОД '!$B$10:$G$10),'Информационный расчет'!I246,IF((I246+H247)&gt;F246,F247-H247,I246))</f>
        <v>0</v>
      </c>
      <c r="H247" s="44">
        <f>IF($I246*'ВВОД '!$B$14*L247/Q247&gt;=0,T247,0)</f>
        <v>0</v>
      </c>
      <c r="I247" s="45">
        <f t="shared" si="45"/>
        <v>0</v>
      </c>
      <c r="J247" s="46"/>
      <c r="K247" s="40">
        <f t="shared" si="46"/>
        <v>0</v>
      </c>
      <c r="L247" s="47">
        <f t="shared" si="47"/>
        <v>31</v>
      </c>
      <c r="M247" s="47">
        <f t="shared" si="39"/>
        <v>1</v>
      </c>
      <c r="N247" s="48">
        <f t="shared" si="40"/>
        <v>48061</v>
      </c>
      <c r="O247" s="48">
        <f t="shared" si="41"/>
        <v>48061</v>
      </c>
      <c r="P247" s="48">
        <f t="shared" si="42"/>
        <v>48092</v>
      </c>
      <c r="Q247" s="20">
        <f>VLOOKUP(E247,'ВВОД '!$L$3:$M$44,2)</f>
        <v>365</v>
      </c>
      <c r="R247" s="49">
        <f t="shared" si="48"/>
        <v>0</v>
      </c>
      <c r="S247" s="49">
        <f t="shared" si="49"/>
        <v>31</v>
      </c>
      <c r="T247" s="50">
        <f t="shared" si="51"/>
        <v>0</v>
      </c>
      <c r="U247" s="51">
        <f t="shared" si="50"/>
        <v>0</v>
      </c>
      <c r="V247" s="51">
        <f>$I246*'ВВОД '!$B$14*L247/Q247</f>
        <v>0</v>
      </c>
      <c r="W247" s="6"/>
      <c r="X247" s="6"/>
      <c r="Y247" s="6"/>
    </row>
    <row r="248" spans="2:25" ht="16.5">
      <c r="B248" s="33">
        <v>235</v>
      </c>
      <c r="C248" s="34" t="s">
        <v>59</v>
      </c>
      <c r="D248" s="35">
        <f t="shared" si="43"/>
        <v>9</v>
      </c>
      <c r="E248" s="36">
        <f t="shared" si="44"/>
        <v>2031</v>
      </c>
      <c r="F248" s="37">
        <f>IF(B248=MAX('ВВОД '!$B$10:$G$10),G248+H248,IF((I247+H248)&gt;F247,F247,G248+H248))</f>
        <v>0</v>
      </c>
      <c r="G248" s="37">
        <f>IF(B248=MAX('ВВОД '!$B$10:$G$10),'Информационный расчет'!I247,IF((I247+H248)&gt;F247,F248-H248,I247))</f>
        <v>0</v>
      </c>
      <c r="H248" s="44">
        <f>IF($I247*'ВВОД '!$B$14*L248/Q248&gt;=0,T248,0)</f>
        <v>0</v>
      </c>
      <c r="I248" s="45">
        <f t="shared" si="45"/>
        <v>0</v>
      </c>
      <c r="J248" s="46"/>
      <c r="K248" s="40">
        <f t="shared" si="46"/>
        <v>0</v>
      </c>
      <c r="L248" s="47">
        <f t="shared" si="47"/>
        <v>30</v>
      </c>
      <c r="M248" s="47">
        <f t="shared" si="39"/>
        <v>1</v>
      </c>
      <c r="N248" s="48">
        <f t="shared" si="40"/>
        <v>48092</v>
      </c>
      <c r="O248" s="48">
        <f t="shared" si="41"/>
        <v>48092</v>
      </c>
      <c r="P248" s="48">
        <f t="shared" si="42"/>
        <v>48122</v>
      </c>
      <c r="Q248" s="20">
        <f>VLOOKUP(E248,'ВВОД '!$L$3:$M$44,2)</f>
        <v>365</v>
      </c>
      <c r="R248" s="49">
        <f t="shared" si="48"/>
        <v>0</v>
      </c>
      <c r="S248" s="49">
        <f t="shared" si="49"/>
        <v>30</v>
      </c>
      <c r="T248" s="50">
        <f t="shared" si="51"/>
        <v>0</v>
      </c>
      <c r="U248" s="51">
        <f t="shared" si="50"/>
        <v>0</v>
      </c>
      <c r="V248" s="51">
        <f>$I247*'ВВОД '!$B$14*L248/Q248</f>
        <v>0</v>
      </c>
      <c r="W248" s="6"/>
      <c r="X248" s="6"/>
      <c r="Y248" s="6"/>
    </row>
    <row r="249" spans="2:25" ht="16.5">
      <c r="B249" s="56">
        <v>236</v>
      </c>
      <c r="C249" s="34" t="s">
        <v>59</v>
      </c>
      <c r="D249" s="35">
        <f t="shared" si="43"/>
        <v>10</v>
      </c>
      <c r="E249" s="36">
        <f t="shared" si="44"/>
        <v>2031</v>
      </c>
      <c r="F249" s="37">
        <f>IF(B249=MAX('ВВОД '!$B$10:$G$10),G249+H249,IF((I248+H249)&gt;F248,F248,G249+H249))</f>
        <v>0</v>
      </c>
      <c r="G249" s="37">
        <f>IF(B249=MAX('ВВОД '!$B$10:$G$10),'Информационный расчет'!I248,IF((I248+H249)&gt;F248,F249-H249,I248))</f>
        <v>0</v>
      </c>
      <c r="H249" s="44">
        <f>IF($I248*'ВВОД '!$B$14*L249/Q249&gt;=0,T249,0)</f>
        <v>0</v>
      </c>
      <c r="I249" s="45">
        <f t="shared" si="45"/>
        <v>0</v>
      </c>
      <c r="J249" s="46"/>
      <c r="K249" s="40">
        <f t="shared" si="46"/>
        <v>0</v>
      </c>
      <c r="L249" s="47">
        <f t="shared" si="47"/>
        <v>31</v>
      </c>
      <c r="M249" s="47">
        <f t="shared" si="39"/>
        <v>1</v>
      </c>
      <c r="N249" s="48">
        <f t="shared" si="40"/>
        <v>48122</v>
      </c>
      <c r="O249" s="48">
        <f t="shared" si="41"/>
        <v>48122</v>
      </c>
      <c r="P249" s="48">
        <f t="shared" si="42"/>
        <v>48153</v>
      </c>
      <c r="Q249" s="20">
        <f>VLOOKUP(E249,'ВВОД '!$L$3:$M$44,2)</f>
        <v>365</v>
      </c>
      <c r="R249" s="49">
        <f t="shared" si="48"/>
        <v>0</v>
      </c>
      <c r="S249" s="49">
        <f t="shared" si="49"/>
        <v>31</v>
      </c>
      <c r="T249" s="50">
        <f t="shared" si="51"/>
        <v>0</v>
      </c>
      <c r="U249" s="51">
        <f t="shared" si="50"/>
        <v>0</v>
      </c>
      <c r="V249" s="51">
        <f>$I248*'ВВОД '!$B$14*L249/Q249</f>
        <v>0</v>
      </c>
      <c r="W249" s="6"/>
      <c r="X249" s="6"/>
      <c r="Y249" s="6"/>
    </row>
    <row r="250" spans="2:25" ht="16.5">
      <c r="B250" s="33">
        <v>237</v>
      </c>
      <c r="C250" s="34" t="s">
        <v>59</v>
      </c>
      <c r="D250" s="35">
        <f t="shared" si="43"/>
        <v>11</v>
      </c>
      <c r="E250" s="36">
        <f t="shared" si="44"/>
        <v>2031</v>
      </c>
      <c r="F250" s="37">
        <f>IF(B250=MAX('ВВОД '!$B$10:$G$10),G250+H250,IF((I249+H250)&gt;F249,F249,G250+H250))</f>
        <v>0</v>
      </c>
      <c r="G250" s="37">
        <f>IF(B250=MAX('ВВОД '!$B$10:$G$10),'Информационный расчет'!I249,IF((I249+H250)&gt;F249,F250-H250,I249))</f>
        <v>0</v>
      </c>
      <c r="H250" s="44">
        <f>IF($I249*'ВВОД '!$B$14*L250/Q250&gt;=0,T250,0)</f>
        <v>0</v>
      </c>
      <c r="I250" s="45">
        <f t="shared" si="45"/>
        <v>0</v>
      </c>
      <c r="J250" s="46"/>
      <c r="K250" s="40">
        <f t="shared" si="46"/>
        <v>0</v>
      </c>
      <c r="L250" s="47">
        <f t="shared" si="47"/>
        <v>30</v>
      </c>
      <c r="M250" s="47">
        <f t="shared" si="39"/>
        <v>1</v>
      </c>
      <c r="N250" s="48">
        <f t="shared" si="40"/>
        <v>48153</v>
      </c>
      <c r="O250" s="48">
        <f t="shared" si="41"/>
        <v>48153</v>
      </c>
      <c r="P250" s="48">
        <f t="shared" si="42"/>
        <v>48183</v>
      </c>
      <c r="Q250" s="20">
        <f>VLOOKUP(E250,'ВВОД '!$L$3:$M$44,2)</f>
        <v>365</v>
      </c>
      <c r="R250" s="49">
        <f t="shared" si="48"/>
        <v>0</v>
      </c>
      <c r="S250" s="49">
        <f t="shared" si="49"/>
        <v>30</v>
      </c>
      <c r="T250" s="50">
        <f t="shared" si="51"/>
        <v>0</v>
      </c>
      <c r="U250" s="51">
        <f t="shared" si="50"/>
        <v>0</v>
      </c>
      <c r="V250" s="51">
        <f>$I249*'ВВОД '!$B$14*L250/Q250</f>
        <v>0</v>
      </c>
      <c r="W250" s="6"/>
      <c r="X250" s="6"/>
      <c r="Y250" s="6"/>
    </row>
    <row r="251" spans="2:25" ht="16.5">
      <c r="B251" s="56">
        <v>238</v>
      </c>
      <c r="C251" s="34" t="s">
        <v>59</v>
      </c>
      <c r="D251" s="35">
        <f t="shared" si="43"/>
        <v>12</v>
      </c>
      <c r="E251" s="36">
        <f t="shared" si="44"/>
        <v>2031</v>
      </c>
      <c r="F251" s="37">
        <f>IF(B251=MAX('ВВОД '!$B$10:$G$10),G251+H251,IF((I250+H251)&gt;F250,F250,G251+H251))</f>
        <v>0</v>
      </c>
      <c r="G251" s="37">
        <f>IF(B251=MAX('ВВОД '!$B$10:$G$10),'Информационный расчет'!I250,IF((I250+H251)&gt;F250,F251-H251,I250))</f>
        <v>0</v>
      </c>
      <c r="H251" s="44">
        <f>IF($I250*'ВВОД '!$B$14*L251/Q251&gt;=0,T251,0)</f>
        <v>0</v>
      </c>
      <c r="I251" s="45">
        <f t="shared" si="45"/>
        <v>0</v>
      </c>
      <c r="J251" s="46"/>
      <c r="K251" s="40">
        <f t="shared" si="46"/>
        <v>0</v>
      </c>
      <c r="L251" s="47">
        <f t="shared" si="47"/>
        <v>31</v>
      </c>
      <c r="M251" s="47">
        <f t="shared" si="39"/>
        <v>1</v>
      </c>
      <c r="N251" s="48">
        <f t="shared" si="40"/>
        <v>48183</v>
      </c>
      <c r="O251" s="48">
        <f t="shared" si="41"/>
        <v>48183</v>
      </c>
      <c r="P251" s="48">
        <f t="shared" si="42"/>
        <v>48214</v>
      </c>
      <c r="Q251" s="20">
        <f>VLOOKUP(E251,'ВВОД '!$L$3:$M$44,2)</f>
        <v>365</v>
      </c>
      <c r="R251" s="49">
        <f t="shared" si="48"/>
        <v>0</v>
      </c>
      <c r="S251" s="49">
        <f t="shared" si="49"/>
        <v>31</v>
      </c>
      <c r="T251" s="50">
        <f t="shared" si="51"/>
        <v>0</v>
      </c>
      <c r="U251" s="51">
        <f t="shared" si="50"/>
        <v>0</v>
      </c>
      <c r="V251" s="51">
        <f>$I250*'ВВОД '!$B$14*L251/Q251</f>
        <v>0</v>
      </c>
      <c r="W251" s="6"/>
      <c r="X251" s="6"/>
      <c r="Y251" s="6"/>
    </row>
    <row r="252" spans="2:25" ht="16.5">
      <c r="B252" s="33">
        <v>239</v>
      </c>
      <c r="C252" s="53" t="s">
        <v>59</v>
      </c>
      <c r="D252" s="54">
        <f t="shared" si="43"/>
        <v>1</v>
      </c>
      <c r="E252" s="55">
        <f t="shared" si="44"/>
        <v>2032</v>
      </c>
      <c r="F252" s="37">
        <f>IF(B252=MAX('ВВОД '!$B$10:$G$10),G252+H252,IF((I251+H252)&gt;F251,F251,G252+H252))</f>
        <v>0</v>
      </c>
      <c r="G252" s="37">
        <f>IF(B252=MAX('ВВОД '!$B$10:$G$10),'Информационный расчет'!I251,IF((I251+H252)&gt;F251,F252-H252,I251))</f>
        <v>0</v>
      </c>
      <c r="H252" s="44">
        <f>IF($I251*'ВВОД '!$B$14*L252/Q252&gt;=0,T252,0)</f>
        <v>0</v>
      </c>
      <c r="I252" s="45">
        <f t="shared" si="45"/>
        <v>0</v>
      </c>
      <c r="J252" s="46"/>
      <c r="K252" s="40">
        <f t="shared" si="46"/>
        <v>0</v>
      </c>
      <c r="L252" s="47">
        <f t="shared" si="47"/>
        <v>31</v>
      </c>
      <c r="M252" s="47">
        <f t="shared" si="39"/>
        <v>1</v>
      </c>
      <c r="N252" s="48">
        <f t="shared" si="40"/>
        <v>48214</v>
      </c>
      <c r="O252" s="48">
        <f t="shared" si="41"/>
        <v>48214</v>
      </c>
      <c r="P252" s="48">
        <f t="shared" si="42"/>
        <v>48245</v>
      </c>
      <c r="Q252" s="20">
        <f>VLOOKUP(E252,'ВВОД '!$L$3:$M$44,2)</f>
        <v>366</v>
      </c>
      <c r="R252" s="49">
        <f t="shared" si="48"/>
        <v>0</v>
      </c>
      <c r="S252" s="49">
        <f t="shared" si="49"/>
        <v>31</v>
      </c>
      <c r="T252" s="50">
        <f t="shared" si="51"/>
        <v>0</v>
      </c>
      <c r="U252" s="51">
        <f t="shared" si="50"/>
        <v>0</v>
      </c>
      <c r="V252" s="51">
        <f>$I251*'ВВОД '!$B$14*L252/Q252</f>
        <v>0</v>
      </c>
      <c r="W252" s="6"/>
      <c r="X252" s="6"/>
      <c r="Y252" s="6"/>
    </row>
    <row r="253" spans="2:25" ht="16.5">
      <c r="B253" s="56">
        <v>240</v>
      </c>
      <c r="C253" s="34" t="s">
        <v>59</v>
      </c>
      <c r="D253" s="35">
        <f t="shared" si="43"/>
        <v>2</v>
      </c>
      <c r="E253" s="36">
        <f t="shared" si="44"/>
        <v>2032</v>
      </c>
      <c r="F253" s="37">
        <f>IF(B253=MAX('ВВОД '!$B$10:$G$10),G253+H253,IF((I252+H253)&gt;F252,F252,G253+H253))</f>
        <v>0</v>
      </c>
      <c r="G253" s="37">
        <f>IF(B253=MAX('ВВОД '!$B$10:$G$10),'Информационный расчет'!I252,IF((I252+H253)&gt;F252,F253-H253,I252))</f>
        <v>0</v>
      </c>
      <c r="H253" s="44">
        <f>IF($I252*'ВВОД '!$B$14*L253/Q253&gt;=0,T253,0)</f>
        <v>0</v>
      </c>
      <c r="I253" s="45">
        <f t="shared" si="45"/>
        <v>0</v>
      </c>
      <c r="J253" s="46"/>
      <c r="K253" s="40">
        <f t="shared" si="46"/>
        <v>0</v>
      </c>
      <c r="L253" s="47">
        <f t="shared" si="47"/>
        <v>29</v>
      </c>
      <c r="M253" s="47">
        <f t="shared" si="39"/>
        <v>1</v>
      </c>
      <c r="N253" s="48">
        <f t="shared" si="40"/>
        <v>48245</v>
      </c>
      <c r="O253" s="48">
        <f t="shared" si="41"/>
        <v>48245</v>
      </c>
      <c r="P253" s="48">
        <f t="shared" si="42"/>
        <v>48274</v>
      </c>
      <c r="Q253" s="20">
        <f>VLOOKUP(E253,'ВВОД '!$L$3:$M$44,2)</f>
        <v>366</v>
      </c>
      <c r="R253" s="49">
        <f t="shared" si="48"/>
        <v>0</v>
      </c>
      <c r="S253" s="49">
        <f t="shared" si="49"/>
        <v>29</v>
      </c>
      <c r="T253" s="50">
        <f t="shared" si="51"/>
        <v>0</v>
      </c>
      <c r="U253" s="51">
        <f t="shared" si="50"/>
        <v>0</v>
      </c>
      <c r="V253" s="51">
        <f>$I252*'ВВОД '!$B$14*L253/Q253</f>
        <v>0</v>
      </c>
      <c r="W253" s="6"/>
      <c r="X253" s="6"/>
      <c r="Y253" s="6"/>
    </row>
    <row r="254" spans="2:25" ht="16.5">
      <c r="B254" s="33">
        <v>241</v>
      </c>
      <c r="C254" s="34" t="s">
        <v>59</v>
      </c>
      <c r="D254" s="35">
        <f t="shared" si="43"/>
        <v>3</v>
      </c>
      <c r="E254" s="36">
        <f t="shared" si="44"/>
        <v>2032</v>
      </c>
      <c r="F254" s="37">
        <f>IF(B254=MAX('ВВОД '!$B$10:$G$10),G254+H254,IF((I253+H254)&gt;F253,F253,G254+H254))</f>
        <v>0</v>
      </c>
      <c r="G254" s="37">
        <f>IF(B254=MAX('ВВОД '!$B$10:$G$10),'Информационный расчет'!I253,IF((I253+H254)&gt;F253,F254-H254,I253))</f>
        <v>0</v>
      </c>
      <c r="H254" s="44">
        <f>IF($I253*'ВВОД '!$B$14*L254/Q254&gt;=0,T254,0)</f>
        <v>0</v>
      </c>
      <c r="I254" s="45">
        <f t="shared" si="45"/>
        <v>0</v>
      </c>
      <c r="J254" s="46"/>
      <c r="K254" s="40">
        <f t="shared" si="46"/>
        <v>0</v>
      </c>
      <c r="L254" s="47">
        <f t="shared" si="47"/>
        <v>31</v>
      </c>
      <c r="M254" s="47">
        <f t="shared" si="39"/>
        <v>1</v>
      </c>
      <c r="N254" s="48">
        <f t="shared" si="40"/>
        <v>48274</v>
      </c>
      <c r="O254" s="48">
        <f t="shared" si="41"/>
        <v>48274</v>
      </c>
      <c r="P254" s="48">
        <f t="shared" si="42"/>
        <v>48305</v>
      </c>
      <c r="Q254" s="20">
        <f>VLOOKUP(E254,'ВВОД '!$L$3:$M$44,2)</f>
        <v>366</v>
      </c>
      <c r="R254" s="49">
        <f t="shared" si="48"/>
        <v>0</v>
      </c>
      <c r="S254" s="49">
        <f t="shared" si="49"/>
        <v>31</v>
      </c>
      <c r="T254" s="50">
        <f t="shared" si="51"/>
        <v>0</v>
      </c>
      <c r="U254" s="51">
        <f t="shared" si="50"/>
        <v>0</v>
      </c>
      <c r="V254" s="51">
        <f>$I253*'ВВОД '!$B$14*L254/Q254</f>
        <v>0</v>
      </c>
      <c r="W254" s="6"/>
      <c r="X254" s="6"/>
      <c r="Y254" s="6"/>
    </row>
    <row r="255" spans="2:25" ht="16.5">
      <c r="B255" s="56">
        <v>242</v>
      </c>
      <c r="C255" s="34" t="s">
        <v>59</v>
      </c>
      <c r="D255" s="35">
        <f t="shared" si="43"/>
        <v>4</v>
      </c>
      <c r="E255" s="36">
        <f t="shared" si="44"/>
        <v>2032</v>
      </c>
      <c r="F255" s="37">
        <f>IF(B255=MAX('ВВОД '!$B$10:$G$10),G255+H255,IF((I254+H255)&gt;F254,F254,G255+H255))</f>
        <v>0</v>
      </c>
      <c r="G255" s="37">
        <f>IF(B255=MAX('ВВОД '!$B$10:$G$10),'Информационный расчет'!I254,IF((I254+H255)&gt;F254,F255-H255,I254))</f>
        <v>0</v>
      </c>
      <c r="H255" s="44">
        <f>IF($I254*'ВВОД '!$B$14*L255/Q255&gt;=0,T255,0)</f>
        <v>0</v>
      </c>
      <c r="I255" s="45">
        <f t="shared" si="45"/>
        <v>0</v>
      </c>
      <c r="J255" s="46"/>
      <c r="K255" s="40">
        <f t="shared" si="46"/>
        <v>0</v>
      </c>
      <c r="L255" s="47">
        <f t="shared" si="47"/>
        <v>30</v>
      </c>
      <c r="M255" s="47">
        <f t="shared" si="39"/>
        <v>1</v>
      </c>
      <c r="N255" s="48">
        <f t="shared" si="40"/>
        <v>48305</v>
      </c>
      <c r="O255" s="48">
        <f t="shared" si="41"/>
        <v>48305</v>
      </c>
      <c r="P255" s="48">
        <f t="shared" si="42"/>
        <v>48335</v>
      </c>
      <c r="Q255" s="20">
        <f>VLOOKUP(E255,'ВВОД '!$L$3:$M$44,2)</f>
        <v>366</v>
      </c>
      <c r="R255" s="49">
        <f t="shared" si="48"/>
        <v>0</v>
      </c>
      <c r="S255" s="49">
        <f t="shared" si="49"/>
        <v>30</v>
      </c>
      <c r="T255" s="50">
        <f t="shared" si="51"/>
        <v>0</v>
      </c>
      <c r="U255" s="51">
        <f t="shared" si="50"/>
        <v>0</v>
      </c>
      <c r="V255" s="51">
        <f>$I254*'ВВОД '!$B$14*L255/Q255</f>
        <v>0</v>
      </c>
      <c r="W255" s="6"/>
      <c r="X255" s="6"/>
      <c r="Y255" s="6"/>
    </row>
    <row r="256" spans="2:25" ht="16.5">
      <c r="B256" s="33">
        <v>243</v>
      </c>
      <c r="C256" s="34" t="s">
        <v>59</v>
      </c>
      <c r="D256" s="35">
        <f t="shared" si="43"/>
        <v>5</v>
      </c>
      <c r="E256" s="36">
        <f t="shared" si="44"/>
        <v>2032</v>
      </c>
      <c r="F256" s="37">
        <f>IF(B256=MAX('ВВОД '!$B$10:$G$10),G256+H256,IF((I255+H256)&gt;F255,F255,G256+H256))</f>
        <v>0</v>
      </c>
      <c r="G256" s="37">
        <f>IF(B256=MAX('ВВОД '!$B$10:$G$10),'Информационный расчет'!I255,IF((I255+H256)&gt;F255,F256-H256,I255))</f>
        <v>0</v>
      </c>
      <c r="H256" s="44">
        <f>IF($I255*'ВВОД '!$B$14*L256/Q256&gt;=0,T256,0)</f>
        <v>0</v>
      </c>
      <c r="I256" s="45">
        <f t="shared" si="45"/>
        <v>0</v>
      </c>
      <c r="J256" s="46"/>
      <c r="K256" s="40">
        <f t="shared" si="46"/>
        <v>0</v>
      </c>
      <c r="L256" s="47">
        <f t="shared" si="47"/>
        <v>31</v>
      </c>
      <c r="M256" s="47">
        <f t="shared" si="39"/>
        <v>1</v>
      </c>
      <c r="N256" s="48">
        <f t="shared" si="40"/>
        <v>48335</v>
      </c>
      <c r="O256" s="48">
        <f t="shared" si="41"/>
        <v>48335</v>
      </c>
      <c r="P256" s="48">
        <f t="shared" si="42"/>
        <v>48366</v>
      </c>
      <c r="Q256" s="20">
        <f>VLOOKUP(E256,'ВВОД '!$L$3:$M$44,2)</f>
        <v>366</v>
      </c>
      <c r="R256" s="49">
        <f t="shared" si="48"/>
        <v>0</v>
      </c>
      <c r="S256" s="49">
        <f t="shared" si="49"/>
        <v>31</v>
      </c>
      <c r="T256" s="50">
        <f t="shared" si="51"/>
        <v>0</v>
      </c>
      <c r="U256" s="51">
        <f t="shared" si="50"/>
        <v>0</v>
      </c>
      <c r="V256" s="51">
        <f>$I255*'ВВОД '!$B$14*L256/Q256</f>
        <v>0</v>
      </c>
      <c r="W256" s="6"/>
      <c r="X256" s="6"/>
      <c r="Y256" s="6"/>
    </row>
    <row r="257" spans="2:25" ht="16.5">
      <c r="B257" s="56">
        <v>244</v>
      </c>
      <c r="C257" s="34" t="s">
        <v>59</v>
      </c>
      <c r="D257" s="35">
        <f t="shared" si="43"/>
        <v>6</v>
      </c>
      <c r="E257" s="36">
        <f t="shared" si="44"/>
        <v>2032</v>
      </c>
      <c r="F257" s="37">
        <f>IF(B257=MAX('ВВОД '!$B$10:$G$10),G257+H257,IF((I256+H257)&gt;F256,F256,G257+H257))</f>
        <v>0</v>
      </c>
      <c r="G257" s="37">
        <f>IF(B257=MAX('ВВОД '!$B$10:$G$10),'Информационный расчет'!I256,IF((I256+H257)&gt;F256,F257-H257,I256))</f>
        <v>0</v>
      </c>
      <c r="H257" s="44">
        <f>IF($I256*'ВВОД '!$B$14*L257/Q257&gt;=0,T257,0)</f>
        <v>0</v>
      </c>
      <c r="I257" s="45">
        <f t="shared" si="45"/>
        <v>0</v>
      </c>
      <c r="J257" s="46"/>
      <c r="K257" s="40">
        <f t="shared" si="46"/>
        <v>0</v>
      </c>
      <c r="L257" s="47">
        <f t="shared" si="47"/>
        <v>30</v>
      </c>
      <c r="M257" s="47">
        <f t="shared" si="39"/>
        <v>1</v>
      </c>
      <c r="N257" s="48">
        <f t="shared" si="40"/>
        <v>48366</v>
      </c>
      <c r="O257" s="48">
        <f t="shared" si="41"/>
        <v>48366</v>
      </c>
      <c r="P257" s="48">
        <f t="shared" si="42"/>
        <v>48396</v>
      </c>
      <c r="Q257" s="20">
        <f>VLOOKUP(E257,'ВВОД '!$L$3:$M$44,2)</f>
        <v>366</v>
      </c>
      <c r="R257" s="49">
        <f t="shared" si="48"/>
        <v>0</v>
      </c>
      <c r="S257" s="49">
        <f t="shared" si="49"/>
        <v>30</v>
      </c>
      <c r="T257" s="50">
        <f t="shared" si="51"/>
        <v>0</v>
      </c>
      <c r="U257" s="51">
        <f t="shared" si="50"/>
        <v>0</v>
      </c>
      <c r="V257" s="51">
        <f>$I256*'ВВОД '!$B$14*L257/Q257</f>
        <v>0</v>
      </c>
      <c r="W257" s="6"/>
      <c r="X257" s="6"/>
      <c r="Y257" s="6"/>
    </row>
    <row r="258" spans="2:25" ht="16.5">
      <c r="B258" s="33">
        <v>245</v>
      </c>
      <c r="C258" s="34" t="s">
        <v>59</v>
      </c>
      <c r="D258" s="35">
        <f t="shared" si="43"/>
        <v>7</v>
      </c>
      <c r="E258" s="36">
        <f t="shared" si="44"/>
        <v>2032</v>
      </c>
      <c r="F258" s="37">
        <f>IF(B258=MAX('ВВОД '!$B$10:$G$10),G258+H258,IF((I257+H258)&gt;F257,F257,G258+H258))</f>
        <v>0</v>
      </c>
      <c r="G258" s="37">
        <f>IF(B258=MAX('ВВОД '!$B$10:$G$10),'Информационный расчет'!I257,IF((I257+H258)&gt;F257,F258-H258,I257))</f>
        <v>0</v>
      </c>
      <c r="H258" s="44">
        <f>IF($I257*'ВВОД '!$B$14*L258/Q258&gt;=0,T258,0)</f>
        <v>0</v>
      </c>
      <c r="I258" s="45">
        <f t="shared" si="45"/>
        <v>0</v>
      </c>
      <c r="J258" s="46"/>
      <c r="K258" s="40">
        <f t="shared" si="46"/>
        <v>0</v>
      </c>
      <c r="L258" s="47">
        <f t="shared" si="47"/>
        <v>31</v>
      </c>
      <c r="M258" s="47">
        <f t="shared" si="39"/>
        <v>1</v>
      </c>
      <c r="N258" s="48">
        <f t="shared" si="40"/>
        <v>48396</v>
      </c>
      <c r="O258" s="48">
        <f t="shared" si="41"/>
        <v>48396</v>
      </c>
      <c r="P258" s="48">
        <f t="shared" si="42"/>
        <v>48427</v>
      </c>
      <c r="Q258" s="20">
        <f>VLOOKUP(E258,'ВВОД '!$L$3:$M$44,2)</f>
        <v>366</v>
      </c>
      <c r="R258" s="49">
        <f t="shared" si="48"/>
        <v>0</v>
      </c>
      <c r="S258" s="49">
        <f t="shared" si="49"/>
        <v>31</v>
      </c>
      <c r="T258" s="50">
        <f t="shared" si="51"/>
        <v>0</v>
      </c>
      <c r="U258" s="51">
        <f t="shared" si="50"/>
        <v>0</v>
      </c>
      <c r="V258" s="51">
        <f>$I257*'ВВОД '!$B$14*L258/Q258</f>
        <v>0</v>
      </c>
      <c r="W258" s="6"/>
      <c r="X258" s="6"/>
      <c r="Y258" s="6"/>
    </row>
    <row r="259" spans="2:25" ht="16.5">
      <c r="B259" s="56">
        <v>246</v>
      </c>
      <c r="C259" s="34" t="s">
        <v>59</v>
      </c>
      <c r="D259" s="35">
        <f t="shared" si="43"/>
        <v>8</v>
      </c>
      <c r="E259" s="36">
        <f t="shared" si="44"/>
        <v>2032</v>
      </c>
      <c r="F259" s="37">
        <f>IF(B259=MAX('ВВОД '!$B$10:$G$10),G259+H259,IF((I258+H259)&gt;F258,F258,G259+H259))</f>
        <v>0</v>
      </c>
      <c r="G259" s="37">
        <f>IF(B259=MAX('ВВОД '!$B$10:$G$10),'Информационный расчет'!I258,IF((I258+H259)&gt;F258,F259-H259,I258))</f>
        <v>0</v>
      </c>
      <c r="H259" s="44">
        <f>IF($I258*'ВВОД '!$B$14*L259/Q259&gt;=0,T259,0)</f>
        <v>0</v>
      </c>
      <c r="I259" s="45">
        <f t="shared" si="45"/>
        <v>0</v>
      </c>
      <c r="J259" s="46"/>
      <c r="K259" s="40">
        <f t="shared" si="46"/>
        <v>0</v>
      </c>
      <c r="L259" s="47">
        <f t="shared" si="47"/>
        <v>31</v>
      </c>
      <c r="M259" s="47">
        <f t="shared" si="39"/>
        <v>1</v>
      </c>
      <c r="N259" s="48">
        <f t="shared" si="40"/>
        <v>48427</v>
      </c>
      <c r="O259" s="48">
        <f t="shared" si="41"/>
        <v>48427</v>
      </c>
      <c r="P259" s="48">
        <f t="shared" si="42"/>
        <v>48458</v>
      </c>
      <c r="Q259" s="20">
        <f>VLOOKUP(E259,'ВВОД '!$L$3:$M$44,2)</f>
        <v>366</v>
      </c>
      <c r="R259" s="49">
        <f t="shared" si="48"/>
        <v>0</v>
      </c>
      <c r="S259" s="49">
        <f t="shared" si="49"/>
        <v>31</v>
      </c>
      <c r="T259" s="50">
        <f t="shared" si="51"/>
        <v>0</v>
      </c>
      <c r="U259" s="51">
        <f t="shared" si="50"/>
        <v>0</v>
      </c>
      <c r="V259" s="51">
        <f>$I258*'ВВОД '!$B$14*L259/Q259</f>
        <v>0</v>
      </c>
      <c r="W259" s="6"/>
      <c r="X259" s="6"/>
      <c r="Y259" s="6"/>
    </row>
    <row r="260" spans="2:25" ht="16.5">
      <c r="B260" s="33">
        <v>247</v>
      </c>
      <c r="C260" s="34" t="s">
        <v>59</v>
      </c>
      <c r="D260" s="35">
        <f t="shared" si="43"/>
        <v>9</v>
      </c>
      <c r="E260" s="36">
        <f t="shared" si="44"/>
        <v>2032</v>
      </c>
      <c r="F260" s="37">
        <f>IF(B260=MAX('ВВОД '!$B$10:$G$10),G260+H260,IF((I259+H260)&gt;F259,F259,G260+H260))</f>
        <v>0</v>
      </c>
      <c r="G260" s="37">
        <f>IF(B260=MAX('ВВОД '!$B$10:$G$10),'Информационный расчет'!I259,IF((I259+H260)&gt;F259,F260-H260,I259))</f>
        <v>0</v>
      </c>
      <c r="H260" s="44">
        <f>IF($I259*'ВВОД '!$B$14*L260/Q260&gt;=0,T260,0)</f>
        <v>0</v>
      </c>
      <c r="I260" s="45">
        <f t="shared" si="45"/>
        <v>0</v>
      </c>
      <c r="J260" s="46"/>
      <c r="K260" s="40">
        <f t="shared" si="46"/>
        <v>0</v>
      </c>
      <c r="L260" s="47">
        <f t="shared" si="47"/>
        <v>30</v>
      </c>
      <c r="M260" s="47">
        <f t="shared" si="39"/>
        <v>1</v>
      </c>
      <c r="N260" s="48">
        <f t="shared" si="40"/>
        <v>48458</v>
      </c>
      <c r="O260" s="48">
        <f t="shared" si="41"/>
        <v>48458</v>
      </c>
      <c r="P260" s="48">
        <f t="shared" si="42"/>
        <v>48488</v>
      </c>
      <c r="Q260" s="20">
        <f>VLOOKUP(E260,'ВВОД '!$L$3:$M$44,2)</f>
        <v>366</v>
      </c>
      <c r="R260" s="49">
        <f t="shared" si="48"/>
        <v>0</v>
      </c>
      <c r="S260" s="49">
        <f t="shared" si="49"/>
        <v>30</v>
      </c>
      <c r="T260" s="50">
        <f t="shared" si="51"/>
        <v>0</v>
      </c>
      <c r="U260" s="51">
        <f t="shared" si="50"/>
        <v>0</v>
      </c>
      <c r="V260" s="51">
        <f>$I259*'ВВОД '!$B$14*L260/Q260</f>
        <v>0</v>
      </c>
      <c r="W260" s="6"/>
      <c r="X260" s="6"/>
      <c r="Y260" s="6"/>
    </row>
    <row r="261" spans="2:25" ht="16.5">
      <c r="B261" s="56">
        <v>248</v>
      </c>
      <c r="C261" s="34" t="s">
        <v>59</v>
      </c>
      <c r="D261" s="35">
        <f t="shared" si="43"/>
        <v>10</v>
      </c>
      <c r="E261" s="36">
        <f t="shared" si="44"/>
        <v>2032</v>
      </c>
      <c r="F261" s="37">
        <f>IF(B261=MAX('ВВОД '!$B$10:$G$10),G261+H261,IF((I260+H261)&gt;F260,F260,G261+H261))</f>
        <v>0</v>
      </c>
      <c r="G261" s="37">
        <f>IF(B261=MAX('ВВОД '!$B$10:$G$10),'Информационный расчет'!I260,IF((I260+H261)&gt;F260,F261-H261,I260))</f>
        <v>0</v>
      </c>
      <c r="H261" s="44">
        <f>IF($I260*'ВВОД '!$B$14*L261/Q261&gt;=0,T261,0)</f>
        <v>0</v>
      </c>
      <c r="I261" s="45">
        <f t="shared" si="45"/>
        <v>0</v>
      </c>
      <c r="J261" s="46"/>
      <c r="K261" s="40">
        <f t="shared" si="46"/>
        <v>0</v>
      </c>
      <c r="L261" s="47">
        <f t="shared" si="47"/>
        <v>31</v>
      </c>
      <c r="M261" s="47">
        <f t="shared" si="39"/>
        <v>1</v>
      </c>
      <c r="N261" s="48">
        <f t="shared" si="40"/>
        <v>48488</v>
      </c>
      <c r="O261" s="48">
        <f t="shared" si="41"/>
        <v>48488</v>
      </c>
      <c r="P261" s="48">
        <f t="shared" si="42"/>
        <v>48519</v>
      </c>
      <c r="Q261" s="20">
        <f>VLOOKUP(E261,'ВВОД '!$L$3:$M$44,2)</f>
        <v>366</v>
      </c>
      <c r="R261" s="49">
        <f t="shared" si="48"/>
        <v>0</v>
      </c>
      <c r="S261" s="49">
        <f t="shared" si="49"/>
        <v>31</v>
      </c>
      <c r="T261" s="50">
        <f t="shared" si="51"/>
        <v>0</v>
      </c>
      <c r="U261" s="51">
        <f t="shared" si="50"/>
        <v>0</v>
      </c>
      <c r="V261" s="51">
        <f>$I260*'ВВОД '!$B$14*L261/Q261</f>
        <v>0</v>
      </c>
      <c r="W261" s="6"/>
      <c r="X261" s="6"/>
      <c r="Y261" s="6"/>
    </row>
    <row r="262" spans="2:25" ht="16.5">
      <c r="B262" s="33">
        <v>249</v>
      </c>
      <c r="C262" s="34" t="s">
        <v>59</v>
      </c>
      <c r="D262" s="35">
        <f t="shared" si="43"/>
        <v>11</v>
      </c>
      <c r="E262" s="36">
        <f t="shared" si="44"/>
        <v>2032</v>
      </c>
      <c r="F262" s="37">
        <f>IF(B262=MAX('ВВОД '!$B$10:$G$10),G262+H262,IF((I261+H262)&gt;F261,F261,G262+H262))</f>
        <v>0</v>
      </c>
      <c r="G262" s="37">
        <f>IF(B262=MAX('ВВОД '!$B$10:$G$10),'Информационный расчет'!I261,IF((I261+H262)&gt;F261,F262-H262,I261))</f>
        <v>0</v>
      </c>
      <c r="H262" s="44">
        <f>IF($I261*'ВВОД '!$B$14*L262/Q262&gt;=0,T262,0)</f>
        <v>0</v>
      </c>
      <c r="I262" s="45">
        <f t="shared" si="45"/>
        <v>0</v>
      </c>
      <c r="J262" s="46"/>
      <c r="K262" s="40">
        <f t="shared" si="46"/>
        <v>0</v>
      </c>
      <c r="L262" s="47">
        <f t="shared" si="47"/>
        <v>30</v>
      </c>
      <c r="M262" s="47">
        <f t="shared" si="39"/>
        <v>1</v>
      </c>
      <c r="N262" s="48">
        <f t="shared" si="40"/>
        <v>48519</v>
      </c>
      <c r="O262" s="48">
        <f t="shared" si="41"/>
        <v>48519</v>
      </c>
      <c r="P262" s="48">
        <f t="shared" si="42"/>
        <v>48549</v>
      </c>
      <c r="Q262" s="20">
        <f>VLOOKUP(E262,'ВВОД '!$L$3:$M$44,2)</f>
        <v>366</v>
      </c>
      <c r="R262" s="49">
        <f t="shared" si="48"/>
        <v>0</v>
      </c>
      <c r="S262" s="49">
        <f t="shared" si="49"/>
        <v>30</v>
      </c>
      <c r="T262" s="50">
        <f t="shared" si="51"/>
        <v>0</v>
      </c>
      <c r="U262" s="51">
        <f t="shared" si="50"/>
        <v>0</v>
      </c>
      <c r="V262" s="51">
        <f>$I261*'ВВОД '!$B$14*L262/Q262</f>
        <v>0</v>
      </c>
      <c r="W262" s="6"/>
      <c r="X262" s="6"/>
      <c r="Y262" s="6"/>
    </row>
    <row r="263" spans="2:25" ht="16.5">
      <c r="B263" s="56">
        <v>250</v>
      </c>
      <c r="C263" s="34" t="s">
        <v>59</v>
      </c>
      <c r="D263" s="35">
        <f t="shared" si="43"/>
        <v>12</v>
      </c>
      <c r="E263" s="36">
        <f t="shared" si="44"/>
        <v>2032</v>
      </c>
      <c r="F263" s="37">
        <f>IF(B263=MAX('ВВОД '!$B$10:$G$10),G263+H263,IF((I262+H263)&gt;F262,F262,G263+H263))</f>
        <v>0</v>
      </c>
      <c r="G263" s="37">
        <f>IF(B263=MAX('ВВОД '!$B$10:$G$10),'Информационный расчет'!I262,IF((I262+H263)&gt;F262,F263-H263,I262))</f>
        <v>0</v>
      </c>
      <c r="H263" s="44">
        <f>IF($I262*'ВВОД '!$B$14*L263/Q263&gt;=0,T263,0)</f>
        <v>0</v>
      </c>
      <c r="I263" s="45">
        <f t="shared" si="45"/>
        <v>0</v>
      </c>
      <c r="J263" s="46"/>
      <c r="K263" s="40">
        <f t="shared" si="46"/>
        <v>0</v>
      </c>
      <c r="L263" s="47">
        <f t="shared" si="47"/>
        <v>31</v>
      </c>
      <c r="M263" s="47">
        <f t="shared" si="39"/>
        <v>1</v>
      </c>
      <c r="N263" s="48">
        <f t="shared" si="40"/>
        <v>48549</v>
      </c>
      <c r="O263" s="48">
        <f t="shared" si="41"/>
        <v>48549</v>
      </c>
      <c r="P263" s="48">
        <f t="shared" si="42"/>
        <v>48580</v>
      </c>
      <c r="Q263" s="20">
        <f>VLOOKUP(E263,'ВВОД '!$L$3:$M$44,2)</f>
        <v>366</v>
      </c>
      <c r="R263" s="49">
        <f t="shared" si="48"/>
        <v>0</v>
      </c>
      <c r="S263" s="49">
        <f t="shared" si="49"/>
        <v>31</v>
      </c>
      <c r="T263" s="50">
        <f t="shared" si="51"/>
        <v>0</v>
      </c>
      <c r="U263" s="51">
        <f t="shared" si="50"/>
        <v>0</v>
      </c>
      <c r="V263" s="51">
        <f>$I262*'ВВОД '!$B$14*L263/Q263</f>
        <v>0</v>
      </c>
      <c r="W263" s="6"/>
      <c r="X263" s="6"/>
      <c r="Y263" s="6"/>
    </row>
    <row r="264" spans="2:25" ht="16.5">
      <c r="B264" s="33">
        <v>251</v>
      </c>
      <c r="C264" s="34" t="s">
        <v>59</v>
      </c>
      <c r="D264" s="35">
        <f t="shared" si="43"/>
        <v>1</v>
      </c>
      <c r="E264" s="36">
        <f t="shared" si="44"/>
        <v>2033</v>
      </c>
      <c r="F264" s="37">
        <f>IF(B264=MAX('ВВОД '!$B$10:$G$10),G264+H264,IF((I263+H264)&gt;F263,F263,G264+H264))</f>
        <v>0</v>
      </c>
      <c r="G264" s="37">
        <f>IF(B264=MAX('ВВОД '!$B$10:$G$10),'Информационный расчет'!I263,IF((I263+H264)&gt;F263,F264-H264,I263))</f>
        <v>0</v>
      </c>
      <c r="H264" s="44">
        <f>IF($I263*'ВВОД '!$B$14*L264/Q264&gt;=0,T264,0)</f>
        <v>0</v>
      </c>
      <c r="I264" s="45">
        <f t="shared" si="45"/>
        <v>0</v>
      </c>
      <c r="J264" s="46"/>
      <c r="K264" s="40">
        <f t="shared" si="46"/>
        <v>0</v>
      </c>
      <c r="L264" s="47">
        <f t="shared" si="47"/>
        <v>31</v>
      </c>
      <c r="M264" s="47">
        <f t="shared" si="39"/>
        <v>1</v>
      </c>
      <c r="N264" s="48">
        <f t="shared" si="40"/>
        <v>48580</v>
      </c>
      <c r="O264" s="48">
        <f t="shared" si="41"/>
        <v>48580</v>
      </c>
      <c r="P264" s="48">
        <f t="shared" si="42"/>
        <v>48611</v>
      </c>
      <c r="Q264" s="20">
        <f>VLOOKUP(E264,'ВВОД '!$L$3:$M$44,2)</f>
        <v>365</v>
      </c>
      <c r="R264" s="49">
        <f t="shared" si="48"/>
        <v>0</v>
      </c>
      <c r="S264" s="49">
        <f t="shared" si="49"/>
        <v>31</v>
      </c>
      <c r="T264" s="50">
        <f t="shared" si="51"/>
        <v>0</v>
      </c>
      <c r="U264" s="51">
        <f t="shared" si="50"/>
        <v>0</v>
      </c>
      <c r="V264" s="51">
        <f>$I263*'ВВОД '!$B$14*L264/Q264</f>
        <v>0</v>
      </c>
      <c r="W264" s="6"/>
      <c r="X264" s="6"/>
      <c r="Y264" s="6"/>
    </row>
    <row r="265" spans="2:25" ht="16.5">
      <c r="B265" s="56">
        <v>252</v>
      </c>
      <c r="C265" s="34" t="s">
        <v>59</v>
      </c>
      <c r="D265" s="35">
        <f t="shared" si="43"/>
        <v>2</v>
      </c>
      <c r="E265" s="36">
        <f t="shared" si="44"/>
        <v>2033</v>
      </c>
      <c r="F265" s="37">
        <f>IF(B265=MAX('ВВОД '!$B$10:$G$10),G265+H265,IF((I264+H265)&gt;F264,F264,G265+H265))</f>
        <v>0</v>
      </c>
      <c r="G265" s="37">
        <f>IF(B265=MAX('ВВОД '!$B$10:$G$10),'Информационный расчет'!I264,IF((I264+H265)&gt;F264,F265-H265,I264))</f>
        <v>0</v>
      </c>
      <c r="H265" s="44">
        <f>IF($I264*'ВВОД '!$B$14*L265/Q265&gt;=0,T265,0)</f>
        <v>0</v>
      </c>
      <c r="I265" s="45">
        <f t="shared" si="45"/>
        <v>0</v>
      </c>
      <c r="J265" s="46"/>
      <c r="K265" s="40">
        <f t="shared" si="46"/>
        <v>0</v>
      </c>
      <c r="L265" s="47">
        <f t="shared" si="47"/>
        <v>28</v>
      </c>
      <c r="M265" s="47">
        <f t="shared" si="39"/>
        <v>1</v>
      </c>
      <c r="N265" s="48">
        <f t="shared" si="40"/>
        <v>48611</v>
      </c>
      <c r="O265" s="48">
        <f t="shared" si="41"/>
        <v>48611</v>
      </c>
      <c r="P265" s="48">
        <f t="shared" si="42"/>
        <v>48639</v>
      </c>
      <c r="Q265" s="20">
        <f>VLOOKUP(E265,'ВВОД '!$L$3:$M$44,2)</f>
        <v>365</v>
      </c>
      <c r="R265" s="49">
        <f t="shared" si="48"/>
        <v>0</v>
      </c>
      <c r="S265" s="49">
        <f t="shared" si="49"/>
        <v>28</v>
      </c>
      <c r="T265" s="50">
        <f t="shared" si="51"/>
        <v>0</v>
      </c>
      <c r="U265" s="51">
        <f t="shared" si="50"/>
        <v>0</v>
      </c>
      <c r="V265" s="51">
        <f>$I264*'ВВОД '!$B$14*L265/Q265</f>
        <v>0</v>
      </c>
      <c r="W265" s="6"/>
      <c r="X265" s="6"/>
      <c r="Y265" s="6"/>
    </row>
    <row r="266" spans="2:25" ht="16.5">
      <c r="B266" s="33">
        <v>253</v>
      </c>
      <c r="C266" s="34" t="s">
        <v>59</v>
      </c>
      <c r="D266" s="35">
        <f t="shared" si="43"/>
        <v>3</v>
      </c>
      <c r="E266" s="36">
        <f t="shared" si="44"/>
        <v>2033</v>
      </c>
      <c r="F266" s="37">
        <f>IF(B266=MAX('ВВОД '!$B$10:$G$10),G266+H266,IF((I265+H266)&gt;F265,F265,G266+H266))</f>
        <v>0</v>
      </c>
      <c r="G266" s="37">
        <f>IF(B266=MAX('ВВОД '!$B$10:$G$10),'Информационный расчет'!I265,IF((I265+H266)&gt;F265,F266-H266,I265))</f>
        <v>0</v>
      </c>
      <c r="H266" s="44">
        <f>IF($I265*'ВВОД '!$B$14*L266/Q266&gt;=0,T266,0)</f>
        <v>0</v>
      </c>
      <c r="I266" s="45">
        <f t="shared" si="45"/>
        <v>0</v>
      </c>
      <c r="J266" s="46"/>
      <c r="K266" s="40">
        <f t="shared" si="46"/>
        <v>0</v>
      </c>
      <c r="L266" s="47">
        <f t="shared" si="47"/>
        <v>31</v>
      </c>
      <c r="M266" s="47">
        <f t="shared" si="39"/>
        <v>1</v>
      </c>
      <c r="N266" s="48">
        <f t="shared" si="40"/>
        <v>48639</v>
      </c>
      <c r="O266" s="48">
        <f t="shared" si="41"/>
        <v>48639</v>
      </c>
      <c r="P266" s="48">
        <f t="shared" si="42"/>
        <v>48670</v>
      </c>
      <c r="Q266" s="20">
        <f>VLOOKUP(E266,'ВВОД '!$L$3:$M$44,2)</f>
        <v>365</v>
      </c>
      <c r="R266" s="49">
        <f t="shared" si="48"/>
        <v>0</v>
      </c>
      <c r="S266" s="49">
        <f t="shared" si="49"/>
        <v>31</v>
      </c>
      <c r="T266" s="50">
        <f t="shared" si="51"/>
        <v>0</v>
      </c>
      <c r="U266" s="51">
        <f t="shared" si="50"/>
        <v>0</v>
      </c>
      <c r="V266" s="51">
        <f>$I265*'ВВОД '!$B$14*L266/Q266</f>
        <v>0</v>
      </c>
      <c r="W266" s="6"/>
      <c r="X266" s="6"/>
      <c r="Y266" s="6"/>
    </row>
    <row r="267" spans="2:25" ht="16.5">
      <c r="B267" s="56">
        <v>254</v>
      </c>
      <c r="C267" s="34" t="s">
        <v>59</v>
      </c>
      <c r="D267" s="35">
        <f t="shared" si="43"/>
        <v>4</v>
      </c>
      <c r="E267" s="36">
        <f t="shared" si="44"/>
        <v>2033</v>
      </c>
      <c r="F267" s="37">
        <f>IF(B267=MAX('ВВОД '!$B$10:$G$10),G267+H267,IF((I266+H267)&gt;F266,F266,G267+H267))</f>
        <v>0</v>
      </c>
      <c r="G267" s="37">
        <f>IF(B267=MAX('ВВОД '!$B$10:$G$10),'Информационный расчет'!I266,IF((I266+H267)&gt;F266,F267-H267,I266))</f>
        <v>0</v>
      </c>
      <c r="H267" s="44">
        <f>IF($I266*'ВВОД '!$B$14*L267/Q267&gt;=0,T267,0)</f>
        <v>0</v>
      </c>
      <c r="I267" s="45">
        <f t="shared" si="45"/>
        <v>0</v>
      </c>
      <c r="J267" s="46"/>
      <c r="K267" s="40">
        <f t="shared" si="46"/>
        <v>0</v>
      </c>
      <c r="L267" s="47">
        <f t="shared" si="47"/>
        <v>30</v>
      </c>
      <c r="M267" s="47">
        <f t="shared" si="39"/>
        <v>1</v>
      </c>
      <c r="N267" s="48">
        <f t="shared" si="40"/>
        <v>48670</v>
      </c>
      <c r="O267" s="48">
        <f t="shared" si="41"/>
        <v>48670</v>
      </c>
      <c r="P267" s="48">
        <f t="shared" si="42"/>
        <v>48700</v>
      </c>
      <c r="Q267" s="20">
        <f>VLOOKUP(E267,'ВВОД '!$L$3:$M$44,2)</f>
        <v>365</v>
      </c>
      <c r="R267" s="49">
        <f t="shared" si="48"/>
        <v>0</v>
      </c>
      <c r="S267" s="49">
        <f t="shared" si="49"/>
        <v>30</v>
      </c>
      <c r="T267" s="50">
        <f t="shared" si="51"/>
        <v>0</v>
      </c>
      <c r="U267" s="51">
        <f t="shared" si="50"/>
        <v>0</v>
      </c>
      <c r="V267" s="51">
        <f>$I266*'ВВОД '!$B$14*L267/Q267</f>
        <v>0</v>
      </c>
      <c r="W267" s="6"/>
      <c r="X267" s="6"/>
      <c r="Y267" s="6"/>
    </row>
    <row r="268" spans="2:25" ht="16.5">
      <c r="B268" s="33">
        <v>255</v>
      </c>
      <c r="C268" s="34" t="s">
        <v>59</v>
      </c>
      <c r="D268" s="35">
        <f t="shared" si="43"/>
        <v>5</v>
      </c>
      <c r="E268" s="36">
        <f t="shared" si="44"/>
        <v>2033</v>
      </c>
      <c r="F268" s="37">
        <f>IF(B268=MAX('ВВОД '!$B$10:$G$10),G268+H268,IF((I267+H268)&gt;F267,F267,G268+H268))</f>
        <v>0</v>
      </c>
      <c r="G268" s="37">
        <f>IF(B268=MAX('ВВОД '!$B$10:$G$10),'Информационный расчет'!I267,IF((I267+H268)&gt;F267,F268-H268,I267))</f>
        <v>0</v>
      </c>
      <c r="H268" s="44">
        <f>IF($I267*'ВВОД '!$B$14*L268/Q268&gt;=0,T268,0)</f>
        <v>0</v>
      </c>
      <c r="I268" s="45">
        <f t="shared" si="45"/>
        <v>0</v>
      </c>
      <c r="J268" s="46"/>
      <c r="K268" s="40">
        <f t="shared" si="46"/>
        <v>0</v>
      </c>
      <c r="L268" s="47">
        <f t="shared" si="47"/>
        <v>31</v>
      </c>
      <c r="M268" s="47">
        <f t="shared" si="39"/>
        <v>1</v>
      </c>
      <c r="N268" s="48">
        <f t="shared" si="40"/>
        <v>48700</v>
      </c>
      <c r="O268" s="48">
        <f t="shared" si="41"/>
        <v>48700</v>
      </c>
      <c r="P268" s="48">
        <f t="shared" si="42"/>
        <v>48731</v>
      </c>
      <c r="Q268" s="20">
        <f>VLOOKUP(E268,'ВВОД '!$L$3:$M$44,2)</f>
        <v>365</v>
      </c>
      <c r="R268" s="49">
        <f t="shared" si="48"/>
        <v>0</v>
      </c>
      <c r="S268" s="49">
        <f t="shared" si="49"/>
        <v>31</v>
      </c>
      <c r="T268" s="50">
        <f t="shared" si="51"/>
        <v>0</v>
      </c>
      <c r="U268" s="51">
        <f t="shared" si="50"/>
        <v>0</v>
      </c>
      <c r="V268" s="51">
        <f>$I267*'ВВОД '!$B$14*L268/Q268</f>
        <v>0</v>
      </c>
      <c r="W268" s="6"/>
      <c r="X268" s="6"/>
      <c r="Y268" s="6"/>
    </row>
    <row r="269" spans="2:25" ht="16.5">
      <c r="B269" s="56">
        <v>256</v>
      </c>
      <c r="C269" s="34" t="s">
        <v>59</v>
      </c>
      <c r="D269" s="35">
        <f t="shared" si="43"/>
        <v>6</v>
      </c>
      <c r="E269" s="36">
        <f t="shared" si="44"/>
        <v>2033</v>
      </c>
      <c r="F269" s="37">
        <f>IF(B269=MAX('ВВОД '!$B$10:$G$10),G269+H269,IF((I268+H269)&gt;F268,F268,G269+H269))</f>
        <v>0</v>
      </c>
      <c r="G269" s="37">
        <f>IF(B269=MAX('ВВОД '!$B$10:$G$10),'Информационный расчет'!I268,IF((I268+H269)&gt;F268,F269-H269,I268))</f>
        <v>0</v>
      </c>
      <c r="H269" s="44">
        <f>IF($I268*'ВВОД '!$B$14*L269/Q269&gt;=0,T269,0)</f>
        <v>0</v>
      </c>
      <c r="I269" s="45">
        <f t="shared" si="45"/>
        <v>0</v>
      </c>
      <c r="J269" s="46"/>
      <c r="K269" s="40">
        <f t="shared" si="46"/>
        <v>0</v>
      </c>
      <c r="L269" s="47">
        <f t="shared" si="47"/>
        <v>30</v>
      </c>
      <c r="M269" s="47">
        <f t="shared" si="39"/>
        <v>1</v>
      </c>
      <c r="N269" s="48">
        <f t="shared" si="40"/>
        <v>48731</v>
      </c>
      <c r="O269" s="48">
        <f t="shared" si="41"/>
        <v>48731</v>
      </c>
      <c r="P269" s="48">
        <f t="shared" si="42"/>
        <v>48761</v>
      </c>
      <c r="Q269" s="20">
        <f>VLOOKUP(E269,'ВВОД '!$L$3:$M$44,2)</f>
        <v>365</v>
      </c>
      <c r="R269" s="49">
        <f t="shared" si="48"/>
        <v>0</v>
      </c>
      <c r="S269" s="49">
        <f t="shared" si="49"/>
        <v>30</v>
      </c>
      <c r="T269" s="50">
        <f t="shared" si="51"/>
        <v>0</v>
      </c>
      <c r="U269" s="51">
        <f t="shared" si="50"/>
        <v>0</v>
      </c>
      <c r="V269" s="51">
        <f>$I268*'ВВОД '!$B$14*L269/Q269</f>
        <v>0</v>
      </c>
      <c r="W269" s="6"/>
      <c r="X269" s="6"/>
      <c r="Y269" s="6"/>
    </row>
    <row r="270" spans="2:25" ht="16.5">
      <c r="B270" s="33">
        <v>257</v>
      </c>
      <c r="C270" s="34" t="s">
        <v>59</v>
      </c>
      <c r="D270" s="35">
        <f t="shared" si="43"/>
        <v>7</v>
      </c>
      <c r="E270" s="36">
        <f t="shared" si="44"/>
        <v>2033</v>
      </c>
      <c r="F270" s="37">
        <f>IF(B270=MAX('ВВОД '!$B$10:$G$10),G270+H270,IF((I269+H270)&gt;F269,F269,G270+H270))</f>
        <v>0</v>
      </c>
      <c r="G270" s="37">
        <f>IF(B270=MAX('ВВОД '!$B$10:$G$10),'Информационный расчет'!I269,IF((I269+H270)&gt;F269,F270-H270,I269))</f>
        <v>0</v>
      </c>
      <c r="H270" s="44">
        <f>IF($I269*'ВВОД '!$B$14*L270/Q270&gt;=0,T270,0)</f>
        <v>0</v>
      </c>
      <c r="I270" s="45">
        <f t="shared" si="45"/>
        <v>0</v>
      </c>
      <c r="J270" s="46"/>
      <c r="K270" s="40">
        <f t="shared" si="46"/>
        <v>0</v>
      </c>
      <c r="L270" s="47">
        <f t="shared" si="47"/>
        <v>31</v>
      </c>
      <c r="M270" s="47">
        <f aca="true" t="shared" si="52" ref="M270:M333">IF(C270="не позднее последнего числа",1,C270)</f>
        <v>1</v>
      </c>
      <c r="N270" s="48">
        <f aca="true" t="shared" si="53" ref="N270:N333">DATE(E270,D270,M270)</f>
        <v>48761</v>
      </c>
      <c r="O270" s="48">
        <f aca="true" t="shared" si="54" ref="O270:O333">DATE(E270,D270,1)</f>
        <v>48761</v>
      </c>
      <c r="P270" s="48">
        <f aca="true" t="shared" si="55" ref="P270:P333">DATE(E270,D270+1,1)</f>
        <v>48792</v>
      </c>
      <c r="Q270" s="20">
        <f>VLOOKUP(E270,'ВВОД '!$L$3:$M$44,2)</f>
        <v>365</v>
      </c>
      <c r="R270" s="49">
        <f t="shared" si="48"/>
        <v>0</v>
      </c>
      <c r="S270" s="49">
        <f t="shared" si="49"/>
        <v>31</v>
      </c>
      <c r="T270" s="50">
        <f t="shared" si="51"/>
        <v>0</v>
      </c>
      <c r="U270" s="51">
        <f t="shared" si="50"/>
        <v>0</v>
      </c>
      <c r="V270" s="51">
        <f>$I269*'ВВОД '!$B$14*L270/Q270</f>
        <v>0</v>
      </c>
      <c r="W270" s="6"/>
      <c r="X270" s="6"/>
      <c r="Y270" s="6"/>
    </row>
    <row r="271" spans="2:25" ht="16.5">
      <c r="B271" s="56">
        <v>258</v>
      </c>
      <c r="C271" s="34" t="s">
        <v>59</v>
      </c>
      <c r="D271" s="35">
        <f aca="true" t="shared" si="56" ref="D271:D334">IF(E271=E270,D270+1,1)</f>
        <v>8</v>
      </c>
      <c r="E271" s="36">
        <f aca="true" t="shared" si="57" ref="E271:E334">IF(D270&lt;12,E270,E270+1)</f>
        <v>2033</v>
      </c>
      <c r="F271" s="37">
        <f>IF(B271=MAX('ВВОД '!$B$10:$G$10),G271+H271,IF((I270+H271)&gt;F270,F270,G271+H271))</f>
        <v>0</v>
      </c>
      <c r="G271" s="37">
        <f>IF(B271=MAX('ВВОД '!$B$10:$G$10),'Информационный расчет'!I270,IF((I270+H271)&gt;F270,F271-H271,I270))</f>
        <v>0</v>
      </c>
      <c r="H271" s="44">
        <f>IF($I270*'ВВОД '!$B$14*L271/Q271&gt;=0,T271,0)</f>
        <v>0</v>
      </c>
      <c r="I271" s="45">
        <f aca="true" t="shared" si="58" ref="I271:I334">I270-J271-G271</f>
        <v>0</v>
      </c>
      <c r="J271" s="46"/>
      <c r="K271" s="40">
        <f aca="true" t="shared" si="59" ref="K271:K334">IF(G271&lt;0,1,0)</f>
        <v>0</v>
      </c>
      <c r="L271" s="47">
        <f aca="true" t="shared" si="60" ref="L271:L334">$P271-$P270</f>
        <v>31</v>
      </c>
      <c r="M271" s="47">
        <f t="shared" si="52"/>
        <v>1</v>
      </c>
      <c r="N271" s="48">
        <f t="shared" si="53"/>
        <v>48792</v>
      </c>
      <c r="O271" s="48">
        <f t="shared" si="54"/>
        <v>48792</v>
      </c>
      <c r="P271" s="48">
        <f t="shared" si="55"/>
        <v>48823</v>
      </c>
      <c r="Q271" s="20">
        <f>VLOOKUP(E271,'ВВОД '!$L$3:$M$44,2)</f>
        <v>365</v>
      </c>
      <c r="R271" s="49">
        <f aca="true" t="shared" si="61" ref="R271:R334">IF(M271&gt;19,P271-N271-1,0)</f>
        <v>0</v>
      </c>
      <c r="S271" s="49">
        <f aca="true" t="shared" si="62" ref="S271:S334">IF(R269&gt;L271,L271,L271-R269)</f>
        <v>31</v>
      </c>
      <c r="T271" s="50">
        <f t="shared" si="51"/>
        <v>0</v>
      </c>
      <c r="U271" s="51">
        <f aca="true" t="shared" si="63" ref="U271:U334">INT((V271+0.000000001)*1000)</f>
        <v>0</v>
      </c>
      <c r="V271" s="51">
        <f>$I270*'ВВОД '!$B$14*L271/Q271</f>
        <v>0</v>
      </c>
      <c r="W271" s="6"/>
      <c r="X271" s="6"/>
      <c r="Y271" s="6"/>
    </row>
    <row r="272" spans="2:25" ht="16.5">
      <c r="B272" s="33">
        <v>259</v>
      </c>
      <c r="C272" s="34" t="s">
        <v>59</v>
      </c>
      <c r="D272" s="35">
        <f t="shared" si="56"/>
        <v>9</v>
      </c>
      <c r="E272" s="36">
        <f t="shared" si="57"/>
        <v>2033</v>
      </c>
      <c r="F272" s="37">
        <f>IF(B272=MAX('ВВОД '!$B$10:$G$10),G272+H272,IF((I271+H272)&gt;F271,F271,G272+H272))</f>
        <v>0</v>
      </c>
      <c r="G272" s="37">
        <f>IF(B272=MAX('ВВОД '!$B$10:$G$10),'Информационный расчет'!I271,IF((I271+H272)&gt;F271,F272-H272,I271))</f>
        <v>0</v>
      </c>
      <c r="H272" s="44">
        <f>IF($I271*'ВВОД '!$B$14*L272/Q272&gt;=0,T272,0)</f>
        <v>0</v>
      </c>
      <c r="I272" s="45">
        <f t="shared" si="58"/>
        <v>0</v>
      </c>
      <c r="J272" s="46"/>
      <c r="K272" s="40">
        <f t="shared" si="59"/>
        <v>0</v>
      </c>
      <c r="L272" s="47">
        <f t="shared" si="60"/>
        <v>30</v>
      </c>
      <c r="M272" s="47">
        <f t="shared" si="52"/>
        <v>1</v>
      </c>
      <c r="N272" s="48">
        <f t="shared" si="53"/>
        <v>48823</v>
      </c>
      <c r="O272" s="48">
        <f t="shared" si="54"/>
        <v>48823</v>
      </c>
      <c r="P272" s="48">
        <f t="shared" si="55"/>
        <v>48853</v>
      </c>
      <c r="Q272" s="20">
        <f>VLOOKUP(E272,'ВВОД '!$L$3:$M$44,2)</f>
        <v>365</v>
      </c>
      <c r="R272" s="49">
        <f t="shared" si="61"/>
        <v>0</v>
      </c>
      <c r="S272" s="49">
        <f t="shared" si="62"/>
        <v>30</v>
      </c>
      <c r="T272" s="50">
        <f aca="true" t="shared" si="64" ref="T272:T335">ROUND(IF(RIGHT(U272,1)="5",V272+0.001,V272),2)</f>
        <v>0</v>
      </c>
      <c r="U272" s="51">
        <f t="shared" si="63"/>
        <v>0</v>
      </c>
      <c r="V272" s="51">
        <f>$I271*'ВВОД '!$B$14*L272/Q272</f>
        <v>0</v>
      </c>
      <c r="W272" s="6"/>
      <c r="X272" s="6"/>
      <c r="Y272" s="6"/>
    </row>
    <row r="273" spans="2:25" ht="16.5">
      <c r="B273" s="56">
        <v>260</v>
      </c>
      <c r="C273" s="34" t="s">
        <v>59</v>
      </c>
      <c r="D273" s="35">
        <f t="shared" si="56"/>
        <v>10</v>
      </c>
      <c r="E273" s="36">
        <f t="shared" si="57"/>
        <v>2033</v>
      </c>
      <c r="F273" s="37">
        <f>IF(B273=MAX('ВВОД '!$B$10:$G$10),G273+H273,IF((I272+H273)&gt;F272,F272,G273+H273))</f>
        <v>0</v>
      </c>
      <c r="G273" s="37">
        <f>IF(B273=MAX('ВВОД '!$B$10:$G$10),'Информационный расчет'!I272,IF((I272+H273)&gt;F272,F273-H273,I272))</f>
        <v>0</v>
      </c>
      <c r="H273" s="44">
        <f>IF($I272*'ВВОД '!$B$14*L273/Q273&gt;=0,T273,0)</f>
        <v>0</v>
      </c>
      <c r="I273" s="45">
        <f t="shared" si="58"/>
        <v>0</v>
      </c>
      <c r="J273" s="46"/>
      <c r="K273" s="40">
        <f t="shared" si="59"/>
        <v>0</v>
      </c>
      <c r="L273" s="47">
        <f t="shared" si="60"/>
        <v>31</v>
      </c>
      <c r="M273" s="47">
        <f t="shared" si="52"/>
        <v>1</v>
      </c>
      <c r="N273" s="48">
        <f t="shared" si="53"/>
        <v>48853</v>
      </c>
      <c r="O273" s="48">
        <f t="shared" si="54"/>
        <v>48853</v>
      </c>
      <c r="P273" s="48">
        <f t="shared" si="55"/>
        <v>48884</v>
      </c>
      <c r="Q273" s="20">
        <f>VLOOKUP(E273,'ВВОД '!$L$3:$M$44,2)</f>
        <v>365</v>
      </c>
      <c r="R273" s="49">
        <f t="shared" si="61"/>
        <v>0</v>
      </c>
      <c r="S273" s="49">
        <f t="shared" si="62"/>
        <v>31</v>
      </c>
      <c r="T273" s="50">
        <f t="shared" si="64"/>
        <v>0</v>
      </c>
      <c r="U273" s="51">
        <f t="shared" si="63"/>
        <v>0</v>
      </c>
      <c r="V273" s="51">
        <f>$I272*'ВВОД '!$B$14*L273/Q273</f>
        <v>0</v>
      </c>
      <c r="W273" s="6"/>
      <c r="X273" s="6"/>
      <c r="Y273" s="6"/>
    </row>
    <row r="274" spans="2:25" ht="16.5">
      <c r="B274" s="33">
        <v>261</v>
      </c>
      <c r="C274" s="34" t="s">
        <v>59</v>
      </c>
      <c r="D274" s="35">
        <f t="shared" si="56"/>
        <v>11</v>
      </c>
      <c r="E274" s="36">
        <f t="shared" si="57"/>
        <v>2033</v>
      </c>
      <c r="F274" s="37">
        <f>IF(B274=MAX('ВВОД '!$B$10:$G$10),G274+H274,IF((I273+H274)&gt;F273,F273,G274+H274))</f>
        <v>0</v>
      </c>
      <c r="G274" s="37">
        <f>IF(B274=MAX('ВВОД '!$B$10:$G$10),'Информационный расчет'!I273,IF((I273+H274)&gt;F273,F274-H274,I273))</f>
        <v>0</v>
      </c>
      <c r="H274" s="44">
        <f>IF($I273*'ВВОД '!$B$14*L274/Q274&gt;=0,T274,0)</f>
        <v>0</v>
      </c>
      <c r="I274" s="45">
        <f t="shared" si="58"/>
        <v>0</v>
      </c>
      <c r="J274" s="46"/>
      <c r="K274" s="40">
        <f t="shared" si="59"/>
        <v>0</v>
      </c>
      <c r="L274" s="47">
        <f t="shared" si="60"/>
        <v>30</v>
      </c>
      <c r="M274" s="47">
        <f t="shared" si="52"/>
        <v>1</v>
      </c>
      <c r="N274" s="48">
        <f t="shared" si="53"/>
        <v>48884</v>
      </c>
      <c r="O274" s="48">
        <f t="shared" si="54"/>
        <v>48884</v>
      </c>
      <c r="P274" s="48">
        <f t="shared" si="55"/>
        <v>48914</v>
      </c>
      <c r="Q274" s="20">
        <f>VLOOKUP(E274,'ВВОД '!$L$3:$M$44,2)</f>
        <v>365</v>
      </c>
      <c r="R274" s="49">
        <f t="shared" si="61"/>
        <v>0</v>
      </c>
      <c r="S274" s="49">
        <f t="shared" si="62"/>
        <v>30</v>
      </c>
      <c r="T274" s="50">
        <f t="shared" si="64"/>
        <v>0</v>
      </c>
      <c r="U274" s="51">
        <f t="shared" si="63"/>
        <v>0</v>
      </c>
      <c r="V274" s="51">
        <f>$I273*'ВВОД '!$B$14*L274/Q274</f>
        <v>0</v>
      </c>
      <c r="W274" s="6"/>
      <c r="X274" s="6"/>
      <c r="Y274" s="6"/>
    </row>
    <row r="275" spans="2:25" ht="16.5">
      <c r="B275" s="56">
        <v>262</v>
      </c>
      <c r="C275" s="34" t="s">
        <v>59</v>
      </c>
      <c r="D275" s="35">
        <f t="shared" si="56"/>
        <v>12</v>
      </c>
      <c r="E275" s="36">
        <f t="shared" si="57"/>
        <v>2033</v>
      </c>
      <c r="F275" s="37">
        <f>IF(B275=MAX('ВВОД '!$B$10:$G$10),G275+H275,IF((I274+H275)&gt;F274,F274,G275+H275))</f>
        <v>0</v>
      </c>
      <c r="G275" s="37">
        <f>IF(B275=MAX('ВВОД '!$B$10:$G$10),'Информационный расчет'!I274,IF((I274+H275)&gt;F274,F275-H275,I274))</f>
        <v>0</v>
      </c>
      <c r="H275" s="44">
        <f>IF($I274*'ВВОД '!$B$14*L275/Q275&gt;=0,T275,0)</f>
        <v>0</v>
      </c>
      <c r="I275" s="45">
        <f t="shared" si="58"/>
        <v>0</v>
      </c>
      <c r="J275" s="46"/>
      <c r="K275" s="40">
        <f t="shared" si="59"/>
        <v>0</v>
      </c>
      <c r="L275" s="47">
        <f t="shared" si="60"/>
        <v>31</v>
      </c>
      <c r="M275" s="47">
        <f t="shared" si="52"/>
        <v>1</v>
      </c>
      <c r="N275" s="48">
        <f t="shared" si="53"/>
        <v>48914</v>
      </c>
      <c r="O275" s="48">
        <f t="shared" si="54"/>
        <v>48914</v>
      </c>
      <c r="P275" s="48">
        <f t="shared" si="55"/>
        <v>48945</v>
      </c>
      <c r="Q275" s="20">
        <f>VLOOKUP(E275,'ВВОД '!$L$3:$M$44,2)</f>
        <v>365</v>
      </c>
      <c r="R275" s="49">
        <f t="shared" si="61"/>
        <v>0</v>
      </c>
      <c r="S275" s="49">
        <f t="shared" si="62"/>
        <v>31</v>
      </c>
      <c r="T275" s="50">
        <f t="shared" si="64"/>
        <v>0</v>
      </c>
      <c r="U275" s="51">
        <f t="shared" si="63"/>
        <v>0</v>
      </c>
      <c r="V275" s="51">
        <f>$I274*'ВВОД '!$B$14*L275/Q275</f>
        <v>0</v>
      </c>
      <c r="W275" s="6"/>
      <c r="X275" s="6"/>
      <c r="Y275" s="6"/>
    </row>
    <row r="276" spans="2:25" ht="16.5">
      <c r="B276" s="33">
        <v>263</v>
      </c>
      <c r="C276" s="34" t="s">
        <v>59</v>
      </c>
      <c r="D276" s="35">
        <f t="shared" si="56"/>
        <v>1</v>
      </c>
      <c r="E276" s="36">
        <f t="shared" si="57"/>
        <v>2034</v>
      </c>
      <c r="F276" s="37">
        <f>IF(B276=MAX('ВВОД '!$B$10:$G$10),G276+H276,IF((I275+H276)&gt;F275,F275,G276+H276))</f>
        <v>0</v>
      </c>
      <c r="G276" s="37">
        <f>IF(B276=MAX('ВВОД '!$B$10:$G$10),'Информационный расчет'!I275,IF((I275+H276)&gt;F275,F276-H276,I275))</f>
        <v>0</v>
      </c>
      <c r="H276" s="44">
        <f>IF($I275*'ВВОД '!$B$14*L276/Q276&gt;=0,T276,0)</f>
        <v>0</v>
      </c>
      <c r="I276" s="45">
        <f t="shared" si="58"/>
        <v>0</v>
      </c>
      <c r="J276" s="46"/>
      <c r="K276" s="40">
        <f t="shared" si="59"/>
        <v>0</v>
      </c>
      <c r="L276" s="47">
        <f t="shared" si="60"/>
        <v>31</v>
      </c>
      <c r="M276" s="47">
        <f t="shared" si="52"/>
        <v>1</v>
      </c>
      <c r="N276" s="48">
        <f t="shared" si="53"/>
        <v>48945</v>
      </c>
      <c r="O276" s="48">
        <f t="shared" si="54"/>
        <v>48945</v>
      </c>
      <c r="P276" s="48">
        <f t="shared" si="55"/>
        <v>48976</v>
      </c>
      <c r="Q276" s="20">
        <f>VLOOKUP(E276,'ВВОД '!$L$3:$M$44,2)</f>
        <v>365</v>
      </c>
      <c r="R276" s="49">
        <f t="shared" si="61"/>
        <v>0</v>
      </c>
      <c r="S276" s="49">
        <f t="shared" si="62"/>
        <v>31</v>
      </c>
      <c r="T276" s="50">
        <f t="shared" si="64"/>
        <v>0</v>
      </c>
      <c r="U276" s="51">
        <f t="shared" si="63"/>
        <v>0</v>
      </c>
      <c r="V276" s="51">
        <f>$I275*'ВВОД '!$B$14*L276/Q276</f>
        <v>0</v>
      </c>
      <c r="W276" s="6"/>
      <c r="X276" s="6"/>
      <c r="Y276" s="6"/>
    </row>
    <row r="277" spans="2:25" ht="16.5">
      <c r="B277" s="56">
        <v>264</v>
      </c>
      <c r="C277" s="34" t="s">
        <v>59</v>
      </c>
      <c r="D277" s="35">
        <f t="shared" si="56"/>
        <v>2</v>
      </c>
      <c r="E277" s="36">
        <f t="shared" si="57"/>
        <v>2034</v>
      </c>
      <c r="F277" s="37">
        <f>IF(B277=MAX('ВВОД '!$B$10:$G$10),G277+H277,IF((I276+H277)&gt;F276,F276,G277+H277))</f>
        <v>0</v>
      </c>
      <c r="G277" s="37">
        <f>IF(B277=MAX('ВВОД '!$B$10:$G$10),'Информационный расчет'!I276,IF((I276+H277)&gt;F276,F277-H277,I276))</f>
        <v>0</v>
      </c>
      <c r="H277" s="44">
        <f>IF($I276*'ВВОД '!$B$14*L277/Q277&gt;=0,T277,0)</f>
        <v>0</v>
      </c>
      <c r="I277" s="45">
        <f t="shared" si="58"/>
        <v>0</v>
      </c>
      <c r="J277" s="46"/>
      <c r="K277" s="40">
        <f t="shared" si="59"/>
        <v>0</v>
      </c>
      <c r="L277" s="47">
        <f t="shared" si="60"/>
        <v>28</v>
      </c>
      <c r="M277" s="47">
        <f t="shared" si="52"/>
        <v>1</v>
      </c>
      <c r="N277" s="48">
        <f t="shared" si="53"/>
        <v>48976</v>
      </c>
      <c r="O277" s="48">
        <f t="shared" si="54"/>
        <v>48976</v>
      </c>
      <c r="P277" s="48">
        <f t="shared" si="55"/>
        <v>49004</v>
      </c>
      <c r="Q277" s="20">
        <f>VLOOKUP(E277,'ВВОД '!$L$3:$M$44,2)</f>
        <v>365</v>
      </c>
      <c r="R277" s="49">
        <f t="shared" si="61"/>
        <v>0</v>
      </c>
      <c r="S277" s="49">
        <f t="shared" si="62"/>
        <v>28</v>
      </c>
      <c r="T277" s="50">
        <f t="shared" si="64"/>
        <v>0</v>
      </c>
      <c r="U277" s="51">
        <f t="shared" si="63"/>
        <v>0</v>
      </c>
      <c r="V277" s="51">
        <f>$I276*'ВВОД '!$B$14*L277/Q277</f>
        <v>0</v>
      </c>
      <c r="W277" s="6"/>
      <c r="X277" s="6"/>
      <c r="Y277" s="6"/>
    </row>
    <row r="278" spans="2:25" ht="16.5">
      <c r="B278" s="33">
        <v>265</v>
      </c>
      <c r="C278" s="34" t="s">
        <v>59</v>
      </c>
      <c r="D278" s="35">
        <f t="shared" si="56"/>
        <v>3</v>
      </c>
      <c r="E278" s="36">
        <f t="shared" si="57"/>
        <v>2034</v>
      </c>
      <c r="F278" s="37">
        <f>IF(B278=MAX('ВВОД '!$B$10:$G$10),G278+H278,IF((I277+H278)&gt;F277,F277,G278+H278))</f>
        <v>0</v>
      </c>
      <c r="G278" s="37">
        <f>IF(B278=MAX('ВВОД '!$B$10:$G$10),'Информационный расчет'!I277,IF((I277+H278)&gt;F277,F278-H278,I277))</f>
        <v>0</v>
      </c>
      <c r="H278" s="44">
        <f>IF($I277*'ВВОД '!$B$14*L278/Q278&gt;=0,T278,0)</f>
        <v>0</v>
      </c>
      <c r="I278" s="45">
        <f t="shared" si="58"/>
        <v>0</v>
      </c>
      <c r="J278" s="46"/>
      <c r="K278" s="40">
        <f t="shared" si="59"/>
        <v>0</v>
      </c>
      <c r="L278" s="47">
        <f t="shared" si="60"/>
        <v>31</v>
      </c>
      <c r="M278" s="47">
        <f t="shared" si="52"/>
        <v>1</v>
      </c>
      <c r="N278" s="48">
        <f t="shared" si="53"/>
        <v>49004</v>
      </c>
      <c r="O278" s="48">
        <f t="shared" si="54"/>
        <v>49004</v>
      </c>
      <c r="P278" s="48">
        <f t="shared" si="55"/>
        <v>49035</v>
      </c>
      <c r="Q278" s="20">
        <f>VLOOKUP(E278,'ВВОД '!$L$3:$M$44,2)</f>
        <v>365</v>
      </c>
      <c r="R278" s="49">
        <f t="shared" si="61"/>
        <v>0</v>
      </c>
      <c r="S278" s="49">
        <f t="shared" si="62"/>
        <v>31</v>
      </c>
      <c r="T278" s="50">
        <f t="shared" si="64"/>
        <v>0</v>
      </c>
      <c r="U278" s="51">
        <f t="shared" si="63"/>
        <v>0</v>
      </c>
      <c r="V278" s="51">
        <f>$I277*'ВВОД '!$B$14*L278/Q278</f>
        <v>0</v>
      </c>
      <c r="W278" s="6"/>
      <c r="X278" s="6"/>
      <c r="Y278" s="6"/>
    </row>
    <row r="279" spans="2:25" ht="16.5">
      <c r="B279" s="56">
        <v>266</v>
      </c>
      <c r="C279" s="34" t="s">
        <v>59</v>
      </c>
      <c r="D279" s="35">
        <f t="shared" si="56"/>
        <v>4</v>
      </c>
      <c r="E279" s="36">
        <f t="shared" si="57"/>
        <v>2034</v>
      </c>
      <c r="F279" s="37">
        <f>IF(B279=MAX('ВВОД '!$B$10:$G$10),G279+H279,IF((I278+H279)&gt;F278,F278,G279+H279))</f>
        <v>0</v>
      </c>
      <c r="G279" s="37">
        <f>IF(B279=MAX('ВВОД '!$B$10:$G$10),'Информационный расчет'!I278,IF((I278+H279)&gt;F278,F279-H279,I278))</f>
        <v>0</v>
      </c>
      <c r="H279" s="44">
        <f>IF($I278*'ВВОД '!$B$14*L279/Q279&gt;=0,T279,0)</f>
        <v>0</v>
      </c>
      <c r="I279" s="45">
        <f t="shared" si="58"/>
        <v>0</v>
      </c>
      <c r="J279" s="46"/>
      <c r="K279" s="40">
        <f t="shared" si="59"/>
        <v>0</v>
      </c>
      <c r="L279" s="47">
        <f t="shared" si="60"/>
        <v>30</v>
      </c>
      <c r="M279" s="47">
        <f t="shared" si="52"/>
        <v>1</v>
      </c>
      <c r="N279" s="48">
        <f t="shared" si="53"/>
        <v>49035</v>
      </c>
      <c r="O279" s="48">
        <f t="shared" si="54"/>
        <v>49035</v>
      </c>
      <c r="P279" s="48">
        <f t="shared" si="55"/>
        <v>49065</v>
      </c>
      <c r="Q279" s="20">
        <f>VLOOKUP(E279,'ВВОД '!$L$3:$M$44,2)</f>
        <v>365</v>
      </c>
      <c r="R279" s="49">
        <f t="shared" si="61"/>
        <v>0</v>
      </c>
      <c r="S279" s="49">
        <f t="shared" si="62"/>
        <v>30</v>
      </c>
      <c r="T279" s="50">
        <f t="shared" si="64"/>
        <v>0</v>
      </c>
      <c r="U279" s="51">
        <f t="shared" si="63"/>
        <v>0</v>
      </c>
      <c r="V279" s="51">
        <f>$I278*'ВВОД '!$B$14*L279/Q279</f>
        <v>0</v>
      </c>
      <c r="W279" s="6"/>
      <c r="X279" s="6"/>
      <c r="Y279" s="6"/>
    </row>
    <row r="280" spans="2:25" ht="16.5">
      <c r="B280" s="33">
        <v>267</v>
      </c>
      <c r="C280" s="34" t="s">
        <v>59</v>
      </c>
      <c r="D280" s="35">
        <f t="shared" si="56"/>
        <v>5</v>
      </c>
      <c r="E280" s="36">
        <f t="shared" si="57"/>
        <v>2034</v>
      </c>
      <c r="F280" s="37">
        <f>IF(B280=MAX('ВВОД '!$B$10:$G$10),G280+H280,IF((I279+H280)&gt;F279,F279,G280+H280))</f>
        <v>0</v>
      </c>
      <c r="G280" s="37">
        <f>IF(B280=MAX('ВВОД '!$B$10:$G$10),'Информационный расчет'!I279,IF((I279+H280)&gt;F279,F280-H280,I279))</f>
        <v>0</v>
      </c>
      <c r="H280" s="44">
        <f>IF($I279*'ВВОД '!$B$14*L280/Q280&gt;=0,T280,0)</f>
        <v>0</v>
      </c>
      <c r="I280" s="45">
        <f t="shared" si="58"/>
        <v>0</v>
      </c>
      <c r="J280" s="46"/>
      <c r="K280" s="40">
        <f t="shared" si="59"/>
        <v>0</v>
      </c>
      <c r="L280" s="47">
        <f t="shared" si="60"/>
        <v>31</v>
      </c>
      <c r="M280" s="47">
        <f t="shared" si="52"/>
        <v>1</v>
      </c>
      <c r="N280" s="48">
        <f t="shared" si="53"/>
        <v>49065</v>
      </c>
      <c r="O280" s="48">
        <f t="shared" si="54"/>
        <v>49065</v>
      </c>
      <c r="P280" s="48">
        <f t="shared" si="55"/>
        <v>49096</v>
      </c>
      <c r="Q280" s="20">
        <f>VLOOKUP(E280,'ВВОД '!$L$3:$M$44,2)</f>
        <v>365</v>
      </c>
      <c r="R280" s="49">
        <f t="shared" si="61"/>
        <v>0</v>
      </c>
      <c r="S280" s="49">
        <f t="shared" si="62"/>
        <v>31</v>
      </c>
      <c r="T280" s="50">
        <f t="shared" si="64"/>
        <v>0</v>
      </c>
      <c r="U280" s="51">
        <f t="shared" si="63"/>
        <v>0</v>
      </c>
      <c r="V280" s="51">
        <f>$I279*'ВВОД '!$B$14*L280/Q280</f>
        <v>0</v>
      </c>
      <c r="W280" s="6"/>
      <c r="X280" s="6"/>
      <c r="Y280" s="6"/>
    </row>
    <row r="281" spans="2:25" ht="16.5">
      <c r="B281" s="56">
        <v>268</v>
      </c>
      <c r="C281" s="34" t="s">
        <v>59</v>
      </c>
      <c r="D281" s="35">
        <f t="shared" si="56"/>
        <v>6</v>
      </c>
      <c r="E281" s="36">
        <f t="shared" si="57"/>
        <v>2034</v>
      </c>
      <c r="F281" s="37">
        <f>IF(B281=MAX('ВВОД '!$B$10:$G$10),G281+H281,IF((I280+H281)&gt;F280,F280,G281+H281))</f>
        <v>0</v>
      </c>
      <c r="G281" s="37">
        <f>IF(B281=MAX('ВВОД '!$B$10:$G$10),'Информационный расчет'!I280,IF((I280+H281)&gt;F280,F281-H281,I280))</f>
        <v>0</v>
      </c>
      <c r="H281" s="44">
        <f>IF($I280*'ВВОД '!$B$14*L281/Q281&gt;=0,T281,0)</f>
        <v>0</v>
      </c>
      <c r="I281" s="45">
        <f t="shared" si="58"/>
        <v>0</v>
      </c>
      <c r="J281" s="46"/>
      <c r="K281" s="40">
        <f t="shared" si="59"/>
        <v>0</v>
      </c>
      <c r="L281" s="47">
        <f t="shared" si="60"/>
        <v>30</v>
      </c>
      <c r="M281" s="47">
        <f t="shared" si="52"/>
        <v>1</v>
      </c>
      <c r="N281" s="48">
        <f t="shared" si="53"/>
        <v>49096</v>
      </c>
      <c r="O281" s="48">
        <f t="shared" si="54"/>
        <v>49096</v>
      </c>
      <c r="P281" s="48">
        <f t="shared" si="55"/>
        <v>49126</v>
      </c>
      <c r="Q281" s="20">
        <f>VLOOKUP(E281,'ВВОД '!$L$3:$M$44,2)</f>
        <v>365</v>
      </c>
      <c r="R281" s="49">
        <f t="shared" si="61"/>
        <v>0</v>
      </c>
      <c r="S281" s="49">
        <f t="shared" si="62"/>
        <v>30</v>
      </c>
      <c r="T281" s="50">
        <f t="shared" si="64"/>
        <v>0</v>
      </c>
      <c r="U281" s="51">
        <f t="shared" si="63"/>
        <v>0</v>
      </c>
      <c r="V281" s="51">
        <f>$I280*'ВВОД '!$B$14*L281/Q281</f>
        <v>0</v>
      </c>
      <c r="W281" s="6"/>
      <c r="X281" s="6"/>
      <c r="Y281" s="6"/>
    </row>
    <row r="282" spans="2:25" ht="16.5">
      <c r="B282" s="33">
        <v>269</v>
      </c>
      <c r="C282" s="34" t="s">
        <v>59</v>
      </c>
      <c r="D282" s="35">
        <f t="shared" si="56"/>
        <v>7</v>
      </c>
      <c r="E282" s="36">
        <f t="shared" si="57"/>
        <v>2034</v>
      </c>
      <c r="F282" s="37">
        <f>IF(B282=MAX('ВВОД '!$B$10:$G$10),G282+H282,IF((I281+H282)&gt;F281,F281,G282+H282))</f>
        <v>0</v>
      </c>
      <c r="G282" s="37">
        <f>IF(B282=MAX('ВВОД '!$B$10:$G$10),'Информационный расчет'!I281,IF((I281+H282)&gt;F281,F282-H282,I281))</f>
        <v>0</v>
      </c>
      <c r="H282" s="44">
        <f>IF($I281*'ВВОД '!$B$14*L282/Q282&gt;=0,T282,0)</f>
        <v>0</v>
      </c>
      <c r="I282" s="45">
        <f t="shared" si="58"/>
        <v>0</v>
      </c>
      <c r="J282" s="46"/>
      <c r="K282" s="40">
        <f t="shared" si="59"/>
        <v>0</v>
      </c>
      <c r="L282" s="47">
        <f t="shared" si="60"/>
        <v>31</v>
      </c>
      <c r="M282" s="47">
        <f t="shared" si="52"/>
        <v>1</v>
      </c>
      <c r="N282" s="48">
        <f t="shared" si="53"/>
        <v>49126</v>
      </c>
      <c r="O282" s="48">
        <f t="shared" si="54"/>
        <v>49126</v>
      </c>
      <c r="P282" s="48">
        <f t="shared" si="55"/>
        <v>49157</v>
      </c>
      <c r="Q282" s="20">
        <f>VLOOKUP(E282,'ВВОД '!$L$3:$M$44,2)</f>
        <v>365</v>
      </c>
      <c r="R282" s="49">
        <f t="shared" si="61"/>
        <v>0</v>
      </c>
      <c r="S282" s="49">
        <f t="shared" si="62"/>
        <v>31</v>
      </c>
      <c r="T282" s="50">
        <f t="shared" si="64"/>
        <v>0</v>
      </c>
      <c r="U282" s="51">
        <f t="shared" si="63"/>
        <v>0</v>
      </c>
      <c r="V282" s="51">
        <f>$I281*'ВВОД '!$B$14*L282/Q282</f>
        <v>0</v>
      </c>
      <c r="W282" s="6"/>
      <c r="X282" s="6"/>
      <c r="Y282" s="6"/>
    </row>
    <row r="283" spans="2:25" ht="16.5">
      <c r="B283" s="56">
        <v>270</v>
      </c>
      <c r="C283" s="34" t="s">
        <v>59</v>
      </c>
      <c r="D283" s="35">
        <f t="shared" si="56"/>
        <v>8</v>
      </c>
      <c r="E283" s="36">
        <f t="shared" si="57"/>
        <v>2034</v>
      </c>
      <c r="F283" s="37">
        <f>IF(B283=MAX('ВВОД '!$B$10:$G$10),G283+H283,IF((I282+H283)&gt;F282,F282,G283+H283))</f>
        <v>0</v>
      </c>
      <c r="G283" s="37">
        <f>IF(B283=MAX('ВВОД '!$B$10:$G$10),'Информационный расчет'!I282,IF((I282+H283)&gt;F282,F283-H283,I282))</f>
        <v>0</v>
      </c>
      <c r="H283" s="44">
        <f>IF($I282*'ВВОД '!$B$14*L283/Q283&gt;=0,T283,0)</f>
        <v>0</v>
      </c>
      <c r="I283" s="45">
        <f t="shared" si="58"/>
        <v>0</v>
      </c>
      <c r="J283" s="46"/>
      <c r="K283" s="40">
        <f t="shared" si="59"/>
        <v>0</v>
      </c>
      <c r="L283" s="47">
        <f t="shared" si="60"/>
        <v>31</v>
      </c>
      <c r="M283" s="47">
        <f t="shared" si="52"/>
        <v>1</v>
      </c>
      <c r="N283" s="48">
        <f t="shared" si="53"/>
        <v>49157</v>
      </c>
      <c r="O283" s="48">
        <f t="shared" si="54"/>
        <v>49157</v>
      </c>
      <c r="P283" s="48">
        <f t="shared" si="55"/>
        <v>49188</v>
      </c>
      <c r="Q283" s="20">
        <f>VLOOKUP(E283,'ВВОД '!$L$3:$M$44,2)</f>
        <v>365</v>
      </c>
      <c r="R283" s="49">
        <f t="shared" si="61"/>
        <v>0</v>
      </c>
      <c r="S283" s="49">
        <f t="shared" si="62"/>
        <v>31</v>
      </c>
      <c r="T283" s="50">
        <f t="shared" si="64"/>
        <v>0</v>
      </c>
      <c r="U283" s="51">
        <f t="shared" si="63"/>
        <v>0</v>
      </c>
      <c r="V283" s="51">
        <f>$I282*'ВВОД '!$B$14*L283/Q283</f>
        <v>0</v>
      </c>
      <c r="W283" s="6"/>
      <c r="X283" s="6"/>
      <c r="Y283" s="6"/>
    </row>
    <row r="284" spans="2:25" ht="16.5">
      <c r="B284" s="33">
        <v>271</v>
      </c>
      <c r="C284" s="34" t="s">
        <v>59</v>
      </c>
      <c r="D284" s="35">
        <f t="shared" si="56"/>
        <v>9</v>
      </c>
      <c r="E284" s="36">
        <f t="shared" si="57"/>
        <v>2034</v>
      </c>
      <c r="F284" s="37">
        <f>IF(B284=MAX('ВВОД '!$B$10:$G$10),G284+H284,IF((I283+H284)&gt;F283,F283,G284+H284))</f>
        <v>0</v>
      </c>
      <c r="G284" s="37">
        <f>IF(B284=MAX('ВВОД '!$B$10:$G$10),'Информационный расчет'!I283,IF((I283+H284)&gt;F283,F284-H284,I283))</f>
        <v>0</v>
      </c>
      <c r="H284" s="44">
        <f>IF($I283*'ВВОД '!$B$14*L284/Q284&gt;=0,T284,0)</f>
        <v>0</v>
      </c>
      <c r="I284" s="45">
        <f t="shared" si="58"/>
        <v>0</v>
      </c>
      <c r="J284" s="46"/>
      <c r="K284" s="40">
        <f t="shared" si="59"/>
        <v>0</v>
      </c>
      <c r="L284" s="47">
        <f t="shared" si="60"/>
        <v>30</v>
      </c>
      <c r="M284" s="47">
        <f t="shared" si="52"/>
        <v>1</v>
      </c>
      <c r="N284" s="48">
        <f t="shared" si="53"/>
        <v>49188</v>
      </c>
      <c r="O284" s="48">
        <f t="shared" si="54"/>
        <v>49188</v>
      </c>
      <c r="P284" s="48">
        <f t="shared" si="55"/>
        <v>49218</v>
      </c>
      <c r="Q284" s="20">
        <f>VLOOKUP(E284,'ВВОД '!$L$3:$M$44,2)</f>
        <v>365</v>
      </c>
      <c r="R284" s="49">
        <f t="shared" si="61"/>
        <v>0</v>
      </c>
      <c r="S284" s="49">
        <f t="shared" si="62"/>
        <v>30</v>
      </c>
      <c r="T284" s="50">
        <f t="shared" si="64"/>
        <v>0</v>
      </c>
      <c r="U284" s="51">
        <f t="shared" si="63"/>
        <v>0</v>
      </c>
      <c r="V284" s="51">
        <f>$I283*'ВВОД '!$B$14*L284/Q284</f>
        <v>0</v>
      </c>
      <c r="W284" s="6"/>
      <c r="X284" s="6"/>
      <c r="Y284" s="6"/>
    </row>
    <row r="285" spans="2:25" ht="16.5">
      <c r="B285" s="56">
        <v>272</v>
      </c>
      <c r="C285" s="34" t="s">
        <v>59</v>
      </c>
      <c r="D285" s="35">
        <f t="shared" si="56"/>
        <v>10</v>
      </c>
      <c r="E285" s="36">
        <f t="shared" si="57"/>
        <v>2034</v>
      </c>
      <c r="F285" s="37">
        <f>IF(B285=MAX('ВВОД '!$B$10:$G$10),G285+H285,IF((I284+H285)&gt;F284,F284,G285+H285))</f>
        <v>0</v>
      </c>
      <c r="G285" s="37">
        <f>IF(B285=MAX('ВВОД '!$B$10:$G$10),'Информационный расчет'!I284,IF((I284+H285)&gt;F284,F285-H285,I284))</f>
        <v>0</v>
      </c>
      <c r="H285" s="44">
        <f>IF($I284*'ВВОД '!$B$14*L285/Q285&gt;=0,T285,0)</f>
        <v>0</v>
      </c>
      <c r="I285" s="45">
        <f t="shared" si="58"/>
        <v>0</v>
      </c>
      <c r="J285" s="46"/>
      <c r="K285" s="40">
        <f t="shared" si="59"/>
        <v>0</v>
      </c>
      <c r="L285" s="47">
        <f t="shared" si="60"/>
        <v>31</v>
      </c>
      <c r="M285" s="47">
        <f t="shared" si="52"/>
        <v>1</v>
      </c>
      <c r="N285" s="48">
        <f t="shared" si="53"/>
        <v>49218</v>
      </c>
      <c r="O285" s="48">
        <f t="shared" si="54"/>
        <v>49218</v>
      </c>
      <c r="P285" s="48">
        <f t="shared" si="55"/>
        <v>49249</v>
      </c>
      <c r="Q285" s="20">
        <f>VLOOKUP(E285,'ВВОД '!$L$3:$M$44,2)</f>
        <v>365</v>
      </c>
      <c r="R285" s="49">
        <f t="shared" si="61"/>
        <v>0</v>
      </c>
      <c r="S285" s="49">
        <f t="shared" si="62"/>
        <v>31</v>
      </c>
      <c r="T285" s="50">
        <f t="shared" si="64"/>
        <v>0</v>
      </c>
      <c r="U285" s="51">
        <f t="shared" si="63"/>
        <v>0</v>
      </c>
      <c r="V285" s="51">
        <f>$I284*'ВВОД '!$B$14*L285/Q285</f>
        <v>0</v>
      </c>
      <c r="W285" s="6"/>
      <c r="X285" s="6"/>
      <c r="Y285" s="6"/>
    </row>
    <row r="286" spans="2:25" ht="16.5">
      <c r="B286" s="33">
        <v>273</v>
      </c>
      <c r="C286" s="34" t="s">
        <v>59</v>
      </c>
      <c r="D286" s="35">
        <f t="shared" si="56"/>
        <v>11</v>
      </c>
      <c r="E286" s="36">
        <f t="shared" si="57"/>
        <v>2034</v>
      </c>
      <c r="F286" s="37">
        <f>IF(B286=MAX('ВВОД '!$B$10:$G$10),G286+H286,IF((I285+H286)&gt;F285,F285,G286+H286))</f>
        <v>0</v>
      </c>
      <c r="G286" s="37">
        <f>IF(B286=MAX('ВВОД '!$B$10:$G$10),'Информационный расчет'!I285,IF((I285+H286)&gt;F285,F286-H286,I285))</f>
        <v>0</v>
      </c>
      <c r="H286" s="44">
        <f>IF($I285*'ВВОД '!$B$14*L286/Q286&gt;=0,T286,0)</f>
        <v>0</v>
      </c>
      <c r="I286" s="45">
        <f t="shared" si="58"/>
        <v>0</v>
      </c>
      <c r="J286" s="46"/>
      <c r="K286" s="40">
        <f t="shared" si="59"/>
        <v>0</v>
      </c>
      <c r="L286" s="47">
        <f t="shared" si="60"/>
        <v>30</v>
      </c>
      <c r="M286" s="47">
        <f t="shared" si="52"/>
        <v>1</v>
      </c>
      <c r="N286" s="48">
        <f t="shared" si="53"/>
        <v>49249</v>
      </c>
      <c r="O286" s="48">
        <f t="shared" si="54"/>
        <v>49249</v>
      </c>
      <c r="P286" s="48">
        <f t="shared" si="55"/>
        <v>49279</v>
      </c>
      <c r="Q286" s="20">
        <f>VLOOKUP(E286,'ВВОД '!$L$3:$M$44,2)</f>
        <v>365</v>
      </c>
      <c r="R286" s="49">
        <f t="shared" si="61"/>
        <v>0</v>
      </c>
      <c r="S286" s="49">
        <f t="shared" si="62"/>
        <v>30</v>
      </c>
      <c r="T286" s="50">
        <f t="shared" si="64"/>
        <v>0</v>
      </c>
      <c r="U286" s="51">
        <f t="shared" si="63"/>
        <v>0</v>
      </c>
      <c r="V286" s="51">
        <f>$I285*'ВВОД '!$B$14*L286/Q286</f>
        <v>0</v>
      </c>
      <c r="W286" s="6"/>
      <c r="X286" s="6"/>
      <c r="Y286" s="6"/>
    </row>
    <row r="287" spans="2:25" ht="16.5">
      <c r="B287" s="56">
        <v>274</v>
      </c>
      <c r="C287" s="34" t="s">
        <v>59</v>
      </c>
      <c r="D287" s="35">
        <f t="shared" si="56"/>
        <v>12</v>
      </c>
      <c r="E287" s="36">
        <f t="shared" si="57"/>
        <v>2034</v>
      </c>
      <c r="F287" s="37">
        <f>IF(B287=MAX('ВВОД '!$B$10:$G$10),G287+H287,IF((I286+H287)&gt;F286,F286,G287+H287))</f>
        <v>0</v>
      </c>
      <c r="G287" s="37">
        <f>IF(B287=MAX('ВВОД '!$B$10:$G$10),'Информационный расчет'!I286,IF((I286+H287)&gt;F286,F287-H287,I286))</f>
        <v>0</v>
      </c>
      <c r="H287" s="44">
        <f>IF($I286*'ВВОД '!$B$14*L287/Q287&gt;=0,T287,0)</f>
        <v>0</v>
      </c>
      <c r="I287" s="45">
        <f t="shared" si="58"/>
        <v>0</v>
      </c>
      <c r="J287" s="46"/>
      <c r="K287" s="40">
        <f t="shared" si="59"/>
        <v>0</v>
      </c>
      <c r="L287" s="47">
        <f t="shared" si="60"/>
        <v>31</v>
      </c>
      <c r="M287" s="47">
        <f t="shared" si="52"/>
        <v>1</v>
      </c>
      <c r="N287" s="48">
        <f t="shared" si="53"/>
        <v>49279</v>
      </c>
      <c r="O287" s="48">
        <f t="shared" si="54"/>
        <v>49279</v>
      </c>
      <c r="P287" s="48">
        <f t="shared" si="55"/>
        <v>49310</v>
      </c>
      <c r="Q287" s="20">
        <f>VLOOKUP(E287,'ВВОД '!$L$3:$M$44,2)</f>
        <v>365</v>
      </c>
      <c r="R287" s="49">
        <f t="shared" si="61"/>
        <v>0</v>
      </c>
      <c r="S287" s="49">
        <f t="shared" si="62"/>
        <v>31</v>
      </c>
      <c r="T287" s="50">
        <f t="shared" si="64"/>
        <v>0</v>
      </c>
      <c r="U287" s="51">
        <f t="shared" si="63"/>
        <v>0</v>
      </c>
      <c r="V287" s="51">
        <f>$I286*'ВВОД '!$B$14*L287/Q287</f>
        <v>0</v>
      </c>
      <c r="W287" s="6"/>
      <c r="X287" s="6"/>
      <c r="Y287" s="6"/>
    </row>
    <row r="288" spans="2:25" ht="16.5">
      <c r="B288" s="33">
        <v>275</v>
      </c>
      <c r="C288" s="34" t="s">
        <v>59</v>
      </c>
      <c r="D288" s="35">
        <f t="shared" si="56"/>
        <v>1</v>
      </c>
      <c r="E288" s="36">
        <f t="shared" si="57"/>
        <v>2035</v>
      </c>
      <c r="F288" s="37">
        <f>IF(B288=MAX('ВВОД '!$B$10:$G$10),G288+H288,IF((I287+H288)&gt;F287,F287,G288+H288))</f>
        <v>0</v>
      </c>
      <c r="G288" s="37">
        <f>IF(B288=MAX('ВВОД '!$B$10:$G$10),'Информационный расчет'!I287,IF((I287+H288)&gt;F287,F288-H288,I287))</f>
        <v>0</v>
      </c>
      <c r="H288" s="44">
        <f>IF($I287*'ВВОД '!$B$14*L288/Q288&gt;=0,T288,0)</f>
        <v>0</v>
      </c>
      <c r="I288" s="45">
        <f t="shared" si="58"/>
        <v>0</v>
      </c>
      <c r="J288" s="46"/>
      <c r="K288" s="40">
        <f t="shared" si="59"/>
        <v>0</v>
      </c>
      <c r="L288" s="47">
        <f t="shared" si="60"/>
        <v>31</v>
      </c>
      <c r="M288" s="47">
        <f t="shared" si="52"/>
        <v>1</v>
      </c>
      <c r="N288" s="48">
        <f t="shared" si="53"/>
        <v>49310</v>
      </c>
      <c r="O288" s="48">
        <f t="shared" si="54"/>
        <v>49310</v>
      </c>
      <c r="P288" s="48">
        <f t="shared" si="55"/>
        <v>49341</v>
      </c>
      <c r="Q288" s="20">
        <f>VLOOKUP(E288,'ВВОД '!$L$3:$M$44,2)</f>
        <v>365</v>
      </c>
      <c r="R288" s="49">
        <f t="shared" si="61"/>
        <v>0</v>
      </c>
      <c r="S288" s="49">
        <f t="shared" si="62"/>
        <v>31</v>
      </c>
      <c r="T288" s="50">
        <f t="shared" si="64"/>
        <v>0</v>
      </c>
      <c r="U288" s="51">
        <f t="shared" si="63"/>
        <v>0</v>
      </c>
      <c r="V288" s="51">
        <f>$I287*'ВВОД '!$B$14*L288/Q288</f>
        <v>0</v>
      </c>
      <c r="W288" s="6"/>
      <c r="X288" s="6"/>
      <c r="Y288" s="6"/>
    </row>
    <row r="289" spans="2:25" ht="16.5">
      <c r="B289" s="56">
        <v>276</v>
      </c>
      <c r="C289" s="34" t="s">
        <v>59</v>
      </c>
      <c r="D289" s="35">
        <f t="shared" si="56"/>
        <v>2</v>
      </c>
      <c r="E289" s="36">
        <f t="shared" si="57"/>
        <v>2035</v>
      </c>
      <c r="F289" s="37">
        <f>IF(B289=MAX('ВВОД '!$B$10:$G$10),G289+H289,IF((I288+H289)&gt;F288,F288,G289+H289))</f>
        <v>0</v>
      </c>
      <c r="G289" s="37">
        <f>IF(B289=MAX('ВВОД '!$B$10:$G$10),'Информационный расчет'!I288,IF((I288+H289)&gt;F288,F289-H289,I288))</f>
        <v>0</v>
      </c>
      <c r="H289" s="44">
        <f>IF($I288*'ВВОД '!$B$14*L289/Q289&gt;=0,T289,0)</f>
        <v>0</v>
      </c>
      <c r="I289" s="45">
        <f t="shared" si="58"/>
        <v>0</v>
      </c>
      <c r="J289" s="46"/>
      <c r="K289" s="40">
        <f t="shared" si="59"/>
        <v>0</v>
      </c>
      <c r="L289" s="47">
        <f t="shared" si="60"/>
        <v>28</v>
      </c>
      <c r="M289" s="47">
        <f t="shared" si="52"/>
        <v>1</v>
      </c>
      <c r="N289" s="48">
        <f t="shared" si="53"/>
        <v>49341</v>
      </c>
      <c r="O289" s="48">
        <f t="shared" si="54"/>
        <v>49341</v>
      </c>
      <c r="P289" s="48">
        <f t="shared" si="55"/>
        <v>49369</v>
      </c>
      <c r="Q289" s="20">
        <f>VLOOKUP(E289,'ВВОД '!$L$3:$M$44,2)</f>
        <v>365</v>
      </c>
      <c r="R289" s="49">
        <f t="shared" si="61"/>
        <v>0</v>
      </c>
      <c r="S289" s="49">
        <f t="shared" si="62"/>
        <v>28</v>
      </c>
      <c r="T289" s="50">
        <f t="shared" si="64"/>
        <v>0</v>
      </c>
      <c r="U289" s="51">
        <f t="shared" si="63"/>
        <v>0</v>
      </c>
      <c r="V289" s="51">
        <f>$I288*'ВВОД '!$B$14*L289/Q289</f>
        <v>0</v>
      </c>
      <c r="W289" s="6"/>
      <c r="X289" s="6"/>
      <c r="Y289" s="6"/>
    </row>
    <row r="290" spans="2:25" ht="16.5">
      <c r="B290" s="33">
        <v>277</v>
      </c>
      <c r="C290" s="34" t="s">
        <v>59</v>
      </c>
      <c r="D290" s="35">
        <f t="shared" si="56"/>
        <v>3</v>
      </c>
      <c r="E290" s="36">
        <f t="shared" si="57"/>
        <v>2035</v>
      </c>
      <c r="F290" s="37">
        <f>IF(B290=MAX('ВВОД '!$B$10:$G$10),G290+H290,IF((I289+H290)&gt;F289,F289,G290+H290))</f>
        <v>0</v>
      </c>
      <c r="G290" s="37">
        <f>IF(B290=MAX('ВВОД '!$B$10:$G$10),'Информационный расчет'!I289,IF((I289+H290)&gt;F289,F290-H290,I289))</f>
        <v>0</v>
      </c>
      <c r="H290" s="44">
        <f>IF($I289*'ВВОД '!$B$14*L290/Q290&gt;=0,T290,0)</f>
        <v>0</v>
      </c>
      <c r="I290" s="45">
        <f t="shared" si="58"/>
        <v>0</v>
      </c>
      <c r="J290" s="46"/>
      <c r="K290" s="40">
        <f t="shared" si="59"/>
        <v>0</v>
      </c>
      <c r="L290" s="47">
        <f t="shared" si="60"/>
        <v>31</v>
      </c>
      <c r="M290" s="47">
        <f t="shared" si="52"/>
        <v>1</v>
      </c>
      <c r="N290" s="48">
        <f t="shared" si="53"/>
        <v>49369</v>
      </c>
      <c r="O290" s="48">
        <f t="shared" si="54"/>
        <v>49369</v>
      </c>
      <c r="P290" s="48">
        <f t="shared" si="55"/>
        <v>49400</v>
      </c>
      <c r="Q290" s="20">
        <f>VLOOKUP(E290,'ВВОД '!$L$3:$M$44,2)</f>
        <v>365</v>
      </c>
      <c r="R290" s="49">
        <f t="shared" si="61"/>
        <v>0</v>
      </c>
      <c r="S290" s="49">
        <f t="shared" si="62"/>
        <v>31</v>
      </c>
      <c r="T290" s="50">
        <f t="shared" si="64"/>
        <v>0</v>
      </c>
      <c r="U290" s="51">
        <f t="shared" si="63"/>
        <v>0</v>
      </c>
      <c r="V290" s="51">
        <f>$I289*'ВВОД '!$B$14*L290/Q290</f>
        <v>0</v>
      </c>
      <c r="W290" s="6"/>
      <c r="X290" s="6"/>
      <c r="Y290" s="6"/>
    </row>
    <row r="291" spans="2:25" ht="16.5">
      <c r="B291" s="56">
        <v>278</v>
      </c>
      <c r="C291" s="34" t="s">
        <v>59</v>
      </c>
      <c r="D291" s="35">
        <f t="shared" si="56"/>
        <v>4</v>
      </c>
      <c r="E291" s="36">
        <f t="shared" si="57"/>
        <v>2035</v>
      </c>
      <c r="F291" s="37">
        <f>IF(B291=MAX('ВВОД '!$B$10:$G$10),G291+H291,IF((I290+H291)&gt;F290,F290,G291+H291))</f>
        <v>0</v>
      </c>
      <c r="G291" s="37">
        <f>IF(B291=MAX('ВВОД '!$B$10:$G$10),'Информационный расчет'!I290,IF((I290+H291)&gt;F290,F291-H291,I290))</f>
        <v>0</v>
      </c>
      <c r="H291" s="44">
        <f>IF($I290*'ВВОД '!$B$14*L291/Q291&gt;=0,T291,0)</f>
        <v>0</v>
      </c>
      <c r="I291" s="45">
        <f t="shared" si="58"/>
        <v>0</v>
      </c>
      <c r="J291" s="46"/>
      <c r="K291" s="40">
        <f t="shared" si="59"/>
        <v>0</v>
      </c>
      <c r="L291" s="47">
        <f t="shared" si="60"/>
        <v>30</v>
      </c>
      <c r="M291" s="47">
        <f t="shared" si="52"/>
        <v>1</v>
      </c>
      <c r="N291" s="48">
        <f t="shared" si="53"/>
        <v>49400</v>
      </c>
      <c r="O291" s="48">
        <f t="shared" si="54"/>
        <v>49400</v>
      </c>
      <c r="P291" s="48">
        <f t="shared" si="55"/>
        <v>49430</v>
      </c>
      <c r="Q291" s="20">
        <f>VLOOKUP(E291,'ВВОД '!$L$3:$M$44,2)</f>
        <v>365</v>
      </c>
      <c r="R291" s="49">
        <f t="shared" si="61"/>
        <v>0</v>
      </c>
      <c r="S291" s="49">
        <f t="shared" si="62"/>
        <v>30</v>
      </c>
      <c r="T291" s="50">
        <f t="shared" si="64"/>
        <v>0</v>
      </c>
      <c r="U291" s="51">
        <f t="shared" si="63"/>
        <v>0</v>
      </c>
      <c r="V291" s="51">
        <f>$I290*'ВВОД '!$B$14*L291/Q291</f>
        <v>0</v>
      </c>
      <c r="W291" s="6"/>
      <c r="X291" s="6"/>
      <c r="Y291" s="6"/>
    </row>
    <row r="292" spans="2:25" ht="16.5">
      <c r="B292" s="33">
        <v>279</v>
      </c>
      <c r="C292" s="34" t="s">
        <v>59</v>
      </c>
      <c r="D292" s="35">
        <f t="shared" si="56"/>
        <v>5</v>
      </c>
      <c r="E292" s="36">
        <f t="shared" si="57"/>
        <v>2035</v>
      </c>
      <c r="F292" s="37">
        <f>IF(B292=MAX('ВВОД '!$B$10:$G$10),G292+H292,IF((I291+H292)&gt;F291,F291,G292+H292))</f>
        <v>0</v>
      </c>
      <c r="G292" s="37">
        <f>IF(B292=MAX('ВВОД '!$B$10:$G$10),'Информационный расчет'!I291,IF((I291+H292)&gt;F291,F292-H292,I291))</f>
        <v>0</v>
      </c>
      <c r="H292" s="44">
        <f>IF($I291*'ВВОД '!$B$14*L292/Q292&gt;=0,T292,0)</f>
        <v>0</v>
      </c>
      <c r="I292" s="45">
        <f t="shared" si="58"/>
        <v>0</v>
      </c>
      <c r="J292" s="46"/>
      <c r="K292" s="40">
        <f t="shared" si="59"/>
        <v>0</v>
      </c>
      <c r="L292" s="47">
        <f t="shared" si="60"/>
        <v>31</v>
      </c>
      <c r="M292" s="47">
        <f t="shared" si="52"/>
        <v>1</v>
      </c>
      <c r="N292" s="48">
        <f t="shared" si="53"/>
        <v>49430</v>
      </c>
      <c r="O292" s="48">
        <f t="shared" si="54"/>
        <v>49430</v>
      </c>
      <c r="P292" s="48">
        <f t="shared" si="55"/>
        <v>49461</v>
      </c>
      <c r="Q292" s="20">
        <f>VLOOKUP(E292,'ВВОД '!$L$3:$M$44,2)</f>
        <v>365</v>
      </c>
      <c r="R292" s="49">
        <f t="shared" si="61"/>
        <v>0</v>
      </c>
      <c r="S292" s="49">
        <f t="shared" si="62"/>
        <v>31</v>
      </c>
      <c r="T292" s="50">
        <f t="shared" si="64"/>
        <v>0</v>
      </c>
      <c r="U292" s="51">
        <f t="shared" si="63"/>
        <v>0</v>
      </c>
      <c r="V292" s="51">
        <f>$I291*'ВВОД '!$B$14*L292/Q292</f>
        <v>0</v>
      </c>
      <c r="W292" s="6"/>
      <c r="X292" s="6"/>
      <c r="Y292" s="6"/>
    </row>
    <row r="293" spans="2:25" ht="16.5">
      <c r="B293" s="56">
        <v>280</v>
      </c>
      <c r="C293" s="34" t="s">
        <v>59</v>
      </c>
      <c r="D293" s="35">
        <f t="shared" si="56"/>
        <v>6</v>
      </c>
      <c r="E293" s="36">
        <f t="shared" si="57"/>
        <v>2035</v>
      </c>
      <c r="F293" s="37">
        <f>IF(B293=MAX('ВВОД '!$B$10:$G$10),G293+H293,IF((I292+H293)&gt;F292,F292,G293+H293))</f>
        <v>0</v>
      </c>
      <c r="G293" s="37">
        <f>IF(B293=MAX('ВВОД '!$B$10:$G$10),'Информационный расчет'!I292,IF((I292+H293)&gt;F292,F293-H293,I292))</f>
        <v>0</v>
      </c>
      <c r="H293" s="44">
        <f>IF($I292*'ВВОД '!$B$14*L293/Q293&gt;=0,T293,0)</f>
        <v>0</v>
      </c>
      <c r="I293" s="45">
        <f t="shared" si="58"/>
        <v>0</v>
      </c>
      <c r="J293" s="46"/>
      <c r="K293" s="40">
        <f t="shared" si="59"/>
        <v>0</v>
      </c>
      <c r="L293" s="47">
        <f t="shared" si="60"/>
        <v>30</v>
      </c>
      <c r="M293" s="47">
        <f t="shared" si="52"/>
        <v>1</v>
      </c>
      <c r="N293" s="48">
        <f t="shared" si="53"/>
        <v>49461</v>
      </c>
      <c r="O293" s="48">
        <f t="shared" si="54"/>
        <v>49461</v>
      </c>
      <c r="P293" s="48">
        <f t="shared" si="55"/>
        <v>49491</v>
      </c>
      <c r="Q293" s="20">
        <f>VLOOKUP(E293,'ВВОД '!$L$3:$M$44,2)</f>
        <v>365</v>
      </c>
      <c r="R293" s="49">
        <f t="shared" si="61"/>
        <v>0</v>
      </c>
      <c r="S293" s="49">
        <f t="shared" si="62"/>
        <v>30</v>
      </c>
      <c r="T293" s="50">
        <f t="shared" si="64"/>
        <v>0</v>
      </c>
      <c r="U293" s="51">
        <f t="shared" si="63"/>
        <v>0</v>
      </c>
      <c r="V293" s="51">
        <f>$I292*'ВВОД '!$B$14*L293/Q293</f>
        <v>0</v>
      </c>
      <c r="W293" s="6"/>
      <c r="X293" s="6"/>
      <c r="Y293" s="6"/>
    </row>
    <row r="294" spans="2:25" ht="16.5">
      <c r="B294" s="33">
        <v>281</v>
      </c>
      <c r="C294" s="34" t="s">
        <v>59</v>
      </c>
      <c r="D294" s="35">
        <f t="shared" si="56"/>
        <v>7</v>
      </c>
      <c r="E294" s="36">
        <f t="shared" si="57"/>
        <v>2035</v>
      </c>
      <c r="F294" s="37">
        <f>IF(B294=MAX('ВВОД '!$B$10:$G$10),G294+H294,IF((I293+H294)&gt;F293,F293,G294+H294))</f>
        <v>0</v>
      </c>
      <c r="G294" s="37">
        <f>IF(B294=MAX('ВВОД '!$B$10:$G$10),'Информационный расчет'!I293,IF((I293+H294)&gt;F293,F294-H294,I293))</f>
        <v>0</v>
      </c>
      <c r="H294" s="44">
        <f>IF($I293*'ВВОД '!$B$14*L294/Q294&gt;=0,T294,0)</f>
        <v>0</v>
      </c>
      <c r="I294" s="45">
        <f t="shared" si="58"/>
        <v>0</v>
      </c>
      <c r="J294" s="46"/>
      <c r="K294" s="40">
        <f t="shared" si="59"/>
        <v>0</v>
      </c>
      <c r="L294" s="47">
        <f t="shared" si="60"/>
        <v>31</v>
      </c>
      <c r="M294" s="47">
        <f t="shared" si="52"/>
        <v>1</v>
      </c>
      <c r="N294" s="48">
        <f t="shared" si="53"/>
        <v>49491</v>
      </c>
      <c r="O294" s="48">
        <f t="shared" si="54"/>
        <v>49491</v>
      </c>
      <c r="P294" s="48">
        <f t="shared" si="55"/>
        <v>49522</v>
      </c>
      <c r="Q294" s="20">
        <f>VLOOKUP(E294,'ВВОД '!$L$3:$M$44,2)</f>
        <v>365</v>
      </c>
      <c r="R294" s="49">
        <f t="shared" si="61"/>
        <v>0</v>
      </c>
      <c r="S294" s="49">
        <f t="shared" si="62"/>
        <v>31</v>
      </c>
      <c r="T294" s="50">
        <f t="shared" si="64"/>
        <v>0</v>
      </c>
      <c r="U294" s="51">
        <f t="shared" si="63"/>
        <v>0</v>
      </c>
      <c r="V294" s="51">
        <f>$I293*'ВВОД '!$B$14*L294/Q294</f>
        <v>0</v>
      </c>
      <c r="W294" s="6"/>
      <c r="X294" s="6"/>
      <c r="Y294" s="6"/>
    </row>
    <row r="295" spans="2:25" ht="16.5">
      <c r="B295" s="56">
        <v>282</v>
      </c>
      <c r="C295" s="34" t="s">
        <v>59</v>
      </c>
      <c r="D295" s="35">
        <f t="shared" si="56"/>
        <v>8</v>
      </c>
      <c r="E295" s="36">
        <f t="shared" si="57"/>
        <v>2035</v>
      </c>
      <c r="F295" s="37">
        <f>IF(B295=MAX('ВВОД '!$B$10:$G$10),G295+H295,IF((I294+H295)&gt;F294,F294,G295+H295))</f>
        <v>0</v>
      </c>
      <c r="G295" s="37">
        <f>IF(B295=MAX('ВВОД '!$B$10:$G$10),'Информационный расчет'!I294,IF((I294+H295)&gt;F294,F295-H295,I294))</f>
        <v>0</v>
      </c>
      <c r="H295" s="44">
        <f>IF($I294*'ВВОД '!$B$14*L295/Q295&gt;=0,T295,0)</f>
        <v>0</v>
      </c>
      <c r="I295" s="45">
        <f t="shared" si="58"/>
        <v>0</v>
      </c>
      <c r="J295" s="46"/>
      <c r="K295" s="40">
        <f t="shared" si="59"/>
        <v>0</v>
      </c>
      <c r="L295" s="47">
        <f t="shared" si="60"/>
        <v>31</v>
      </c>
      <c r="M295" s="47">
        <f t="shared" si="52"/>
        <v>1</v>
      </c>
      <c r="N295" s="48">
        <f t="shared" si="53"/>
        <v>49522</v>
      </c>
      <c r="O295" s="48">
        <f t="shared" si="54"/>
        <v>49522</v>
      </c>
      <c r="P295" s="48">
        <f t="shared" si="55"/>
        <v>49553</v>
      </c>
      <c r="Q295" s="20">
        <f>VLOOKUP(E295,'ВВОД '!$L$3:$M$44,2)</f>
        <v>365</v>
      </c>
      <c r="R295" s="49">
        <f t="shared" si="61"/>
        <v>0</v>
      </c>
      <c r="S295" s="49">
        <f t="shared" si="62"/>
        <v>31</v>
      </c>
      <c r="T295" s="50">
        <f t="shared" si="64"/>
        <v>0</v>
      </c>
      <c r="U295" s="51">
        <f t="shared" si="63"/>
        <v>0</v>
      </c>
      <c r="V295" s="51">
        <f>$I294*'ВВОД '!$B$14*L295/Q295</f>
        <v>0</v>
      </c>
      <c r="W295" s="6"/>
      <c r="X295" s="6"/>
      <c r="Y295" s="6"/>
    </row>
    <row r="296" spans="2:25" ht="16.5">
      <c r="B296" s="33">
        <v>283</v>
      </c>
      <c r="C296" s="34" t="s">
        <v>59</v>
      </c>
      <c r="D296" s="35">
        <f t="shared" si="56"/>
        <v>9</v>
      </c>
      <c r="E296" s="36">
        <f t="shared" si="57"/>
        <v>2035</v>
      </c>
      <c r="F296" s="37">
        <f>IF(B296=MAX('ВВОД '!$B$10:$G$10),G296+H296,IF((I295+H296)&gt;F295,F295,G296+H296))</f>
        <v>0</v>
      </c>
      <c r="G296" s="37">
        <f>IF(B296=MAX('ВВОД '!$B$10:$G$10),'Информационный расчет'!I295,IF((I295+H296)&gt;F295,F296-H296,I295))</f>
        <v>0</v>
      </c>
      <c r="H296" s="44">
        <f>IF($I295*'ВВОД '!$B$14*L296/Q296&gt;=0,T296,0)</f>
        <v>0</v>
      </c>
      <c r="I296" s="45">
        <f t="shared" si="58"/>
        <v>0</v>
      </c>
      <c r="J296" s="46"/>
      <c r="K296" s="40">
        <f t="shared" si="59"/>
        <v>0</v>
      </c>
      <c r="L296" s="47">
        <f t="shared" si="60"/>
        <v>30</v>
      </c>
      <c r="M296" s="47">
        <f t="shared" si="52"/>
        <v>1</v>
      </c>
      <c r="N296" s="48">
        <f t="shared" si="53"/>
        <v>49553</v>
      </c>
      <c r="O296" s="48">
        <f t="shared" si="54"/>
        <v>49553</v>
      </c>
      <c r="P296" s="48">
        <f t="shared" si="55"/>
        <v>49583</v>
      </c>
      <c r="Q296" s="20">
        <f>VLOOKUP(E296,'ВВОД '!$L$3:$M$44,2)</f>
        <v>365</v>
      </c>
      <c r="R296" s="49">
        <f t="shared" si="61"/>
        <v>0</v>
      </c>
      <c r="S296" s="49">
        <f t="shared" si="62"/>
        <v>30</v>
      </c>
      <c r="T296" s="50">
        <f t="shared" si="64"/>
        <v>0</v>
      </c>
      <c r="U296" s="51">
        <f t="shared" si="63"/>
        <v>0</v>
      </c>
      <c r="V296" s="51">
        <f>$I295*'ВВОД '!$B$14*L296/Q296</f>
        <v>0</v>
      </c>
      <c r="W296" s="6"/>
      <c r="X296" s="6"/>
      <c r="Y296" s="6"/>
    </row>
    <row r="297" spans="2:25" ht="16.5">
      <c r="B297" s="56">
        <v>284</v>
      </c>
      <c r="C297" s="34" t="s">
        <v>59</v>
      </c>
      <c r="D297" s="35">
        <f t="shared" si="56"/>
        <v>10</v>
      </c>
      <c r="E297" s="36">
        <f t="shared" si="57"/>
        <v>2035</v>
      </c>
      <c r="F297" s="37">
        <f>IF(B297=MAX('ВВОД '!$B$10:$G$10),G297+H297,IF((I296+H297)&gt;F296,F296,G297+H297))</f>
        <v>0</v>
      </c>
      <c r="G297" s="37">
        <f>IF(B297=MAX('ВВОД '!$B$10:$G$10),'Информационный расчет'!I296,IF((I296+H297)&gt;F296,F297-H297,I296))</f>
        <v>0</v>
      </c>
      <c r="H297" s="44">
        <f>IF($I296*'ВВОД '!$B$14*L297/Q297&gt;=0,T297,0)</f>
        <v>0</v>
      </c>
      <c r="I297" s="45">
        <f t="shared" si="58"/>
        <v>0</v>
      </c>
      <c r="J297" s="46"/>
      <c r="K297" s="40">
        <f t="shared" si="59"/>
        <v>0</v>
      </c>
      <c r="L297" s="47">
        <f t="shared" si="60"/>
        <v>31</v>
      </c>
      <c r="M297" s="47">
        <f t="shared" si="52"/>
        <v>1</v>
      </c>
      <c r="N297" s="48">
        <f t="shared" si="53"/>
        <v>49583</v>
      </c>
      <c r="O297" s="48">
        <f t="shared" si="54"/>
        <v>49583</v>
      </c>
      <c r="P297" s="48">
        <f t="shared" si="55"/>
        <v>49614</v>
      </c>
      <c r="Q297" s="20">
        <f>VLOOKUP(E297,'ВВОД '!$L$3:$M$44,2)</f>
        <v>365</v>
      </c>
      <c r="R297" s="49">
        <f t="shared" si="61"/>
        <v>0</v>
      </c>
      <c r="S297" s="49">
        <f t="shared" si="62"/>
        <v>31</v>
      </c>
      <c r="T297" s="50">
        <f t="shared" si="64"/>
        <v>0</v>
      </c>
      <c r="U297" s="51">
        <f t="shared" si="63"/>
        <v>0</v>
      </c>
      <c r="V297" s="51">
        <f>$I296*'ВВОД '!$B$14*L297/Q297</f>
        <v>0</v>
      </c>
      <c r="W297" s="6"/>
      <c r="X297" s="6"/>
      <c r="Y297" s="6"/>
    </row>
    <row r="298" spans="2:25" ht="16.5">
      <c r="B298" s="33">
        <v>285</v>
      </c>
      <c r="C298" s="34" t="s">
        <v>59</v>
      </c>
      <c r="D298" s="35">
        <f t="shared" si="56"/>
        <v>11</v>
      </c>
      <c r="E298" s="36">
        <f t="shared" si="57"/>
        <v>2035</v>
      </c>
      <c r="F298" s="37">
        <f>IF(B298=MAX('ВВОД '!$B$10:$G$10),G298+H298,IF((I297+H298)&gt;F297,F297,G298+H298))</f>
        <v>0</v>
      </c>
      <c r="G298" s="37">
        <f>IF(B298=MAX('ВВОД '!$B$10:$G$10),'Информационный расчет'!I297,IF((I297+H298)&gt;F297,F298-H298,I297))</f>
        <v>0</v>
      </c>
      <c r="H298" s="44">
        <f>IF($I297*'ВВОД '!$B$14*L298/Q298&gt;=0,T298,0)</f>
        <v>0</v>
      </c>
      <c r="I298" s="45">
        <f t="shared" si="58"/>
        <v>0</v>
      </c>
      <c r="J298" s="46"/>
      <c r="K298" s="40">
        <f t="shared" si="59"/>
        <v>0</v>
      </c>
      <c r="L298" s="47">
        <f t="shared" si="60"/>
        <v>30</v>
      </c>
      <c r="M298" s="47">
        <f t="shared" si="52"/>
        <v>1</v>
      </c>
      <c r="N298" s="48">
        <f t="shared" si="53"/>
        <v>49614</v>
      </c>
      <c r="O298" s="48">
        <f t="shared" si="54"/>
        <v>49614</v>
      </c>
      <c r="P298" s="48">
        <f t="shared" si="55"/>
        <v>49644</v>
      </c>
      <c r="Q298" s="20">
        <f>VLOOKUP(E298,'ВВОД '!$L$3:$M$44,2)</f>
        <v>365</v>
      </c>
      <c r="R298" s="49">
        <f t="shared" si="61"/>
        <v>0</v>
      </c>
      <c r="S298" s="49">
        <f t="shared" si="62"/>
        <v>30</v>
      </c>
      <c r="T298" s="50">
        <f t="shared" si="64"/>
        <v>0</v>
      </c>
      <c r="U298" s="51">
        <f t="shared" si="63"/>
        <v>0</v>
      </c>
      <c r="V298" s="51">
        <f>$I297*'ВВОД '!$B$14*L298/Q298</f>
        <v>0</v>
      </c>
      <c r="W298" s="6"/>
      <c r="X298" s="6"/>
      <c r="Y298" s="6"/>
    </row>
    <row r="299" spans="2:25" ht="16.5">
      <c r="B299" s="56">
        <v>286</v>
      </c>
      <c r="C299" s="34" t="s">
        <v>59</v>
      </c>
      <c r="D299" s="35">
        <f t="shared" si="56"/>
        <v>12</v>
      </c>
      <c r="E299" s="36">
        <f t="shared" si="57"/>
        <v>2035</v>
      </c>
      <c r="F299" s="37">
        <f>IF(B299=MAX('ВВОД '!$B$10:$G$10),G299+H299,IF((I298+H299)&gt;F298,F298,G299+H299))</f>
        <v>0</v>
      </c>
      <c r="G299" s="37">
        <f>IF(B299=MAX('ВВОД '!$B$10:$G$10),'Информационный расчет'!I298,IF((I298+H299)&gt;F298,F299-H299,I298))</f>
        <v>0</v>
      </c>
      <c r="H299" s="44">
        <f>IF($I298*'ВВОД '!$B$14*L299/Q299&gt;=0,T299,0)</f>
        <v>0</v>
      </c>
      <c r="I299" s="45">
        <f t="shared" si="58"/>
        <v>0</v>
      </c>
      <c r="J299" s="46"/>
      <c r="K299" s="40">
        <f t="shared" si="59"/>
        <v>0</v>
      </c>
      <c r="L299" s="47">
        <f t="shared" si="60"/>
        <v>31</v>
      </c>
      <c r="M299" s="47">
        <f t="shared" si="52"/>
        <v>1</v>
      </c>
      <c r="N299" s="48">
        <f t="shared" si="53"/>
        <v>49644</v>
      </c>
      <c r="O299" s="48">
        <f t="shared" si="54"/>
        <v>49644</v>
      </c>
      <c r="P299" s="48">
        <f t="shared" si="55"/>
        <v>49675</v>
      </c>
      <c r="Q299" s="20">
        <f>VLOOKUP(E299,'ВВОД '!$L$3:$M$44,2)</f>
        <v>365</v>
      </c>
      <c r="R299" s="49">
        <f t="shared" si="61"/>
        <v>0</v>
      </c>
      <c r="S299" s="49">
        <f t="shared" si="62"/>
        <v>31</v>
      </c>
      <c r="T299" s="50">
        <f t="shared" si="64"/>
        <v>0</v>
      </c>
      <c r="U299" s="51">
        <f t="shared" si="63"/>
        <v>0</v>
      </c>
      <c r="V299" s="51">
        <f>$I298*'ВВОД '!$B$14*L299/Q299</f>
        <v>0</v>
      </c>
      <c r="W299" s="6"/>
      <c r="X299" s="6"/>
      <c r="Y299" s="6"/>
    </row>
    <row r="300" spans="2:25" ht="16.5">
      <c r="B300" s="33">
        <v>287</v>
      </c>
      <c r="C300" s="34" t="s">
        <v>59</v>
      </c>
      <c r="D300" s="35">
        <f t="shared" si="56"/>
        <v>1</v>
      </c>
      <c r="E300" s="36">
        <f t="shared" si="57"/>
        <v>2036</v>
      </c>
      <c r="F300" s="37">
        <f>IF(B300=MAX('ВВОД '!$B$10:$G$10),G300+H300,IF((I299+H300)&gt;F299,F299,G300+H300))</f>
        <v>0</v>
      </c>
      <c r="G300" s="37">
        <f>IF(B300=MAX('ВВОД '!$B$10:$G$10),'Информационный расчет'!I299,IF((I299+H300)&gt;F299,F300-H300,I299))</f>
        <v>0</v>
      </c>
      <c r="H300" s="44">
        <f>IF($I299*'ВВОД '!$B$14*L300/Q300&gt;=0,T300,0)</f>
        <v>0</v>
      </c>
      <c r="I300" s="45">
        <f t="shared" si="58"/>
        <v>0</v>
      </c>
      <c r="J300" s="46"/>
      <c r="K300" s="40">
        <f t="shared" si="59"/>
        <v>0</v>
      </c>
      <c r="L300" s="47">
        <f t="shared" si="60"/>
        <v>31</v>
      </c>
      <c r="M300" s="47">
        <f t="shared" si="52"/>
        <v>1</v>
      </c>
      <c r="N300" s="48">
        <f t="shared" si="53"/>
        <v>49675</v>
      </c>
      <c r="O300" s="48">
        <f t="shared" si="54"/>
        <v>49675</v>
      </c>
      <c r="P300" s="48">
        <f t="shared" si="55"/>
        <v>49706</v>
      </c>
      <c r="Q300" s="20">
        <f>VLOOKUP(E300,'ВВОД '!$L$3:$M$44,2)</f>
        <v>366</v>
      </c>
      <c r="R300" s="49">
        <f t="shared" si="61"/>
        <v>0</v>
      </c>
      <c r="S300" s="49">
        <f t="shared" si="62"/>
        <v>31</v>
      </c>
      <c r="T300" s="50">
        <f t="shared" si="64"/>
        <v>0</v>
      </c>
      <c r="U300" s="51">
        <f t="shared" si="63"/>
        <v>0</v>
      </c>
      <c r="V300" s="51">
        <f>$I299*'ВВОД '!$B$14*L300/Q300</f>
        <v>0</v>
      </c>
      <c r="W300" s="6"/>
      <c r="X300" s="6"/>
      <c r="Y300" s="6"/>
    </row>
    <row r="301" spans="2:25" ht="16.5">
      <c r="B301" s="56">
        <v>288</v>
      </c>
      <c r="C301" s="34" t="s">
        <v>59</v>
      </c>
      <c r="D301" s="35">
        <f t="shared" si="56"/>
        <v>2</v>
      </c>
      <c r="E301" s="36">
        <f t="shared" si="57"/>
        <v>2036</v>
      </c>
      <c r="F301" s="37">
        <f>IF(B301=MAX('ВВОД '!$B$10:$G$10),G301+H301,IF((I300+H301)&gt;F300,F300,G301+H301))</f>
        <v>0</v>
      </c>
      <c r="G301" s="37">
        <f>IF(B301=MAX('ВВОД '!$B$10:$G$10),'Информационный расчет'!I300,IF((I300+H301)&gt;F300,F301-H301,I300))</f>
        <v>0</v>
      </c>
      <c r="H301" s="44">
        <f>IF($I300*'ВВОД '!$B$14*L301/Q301&gt;=0,T301,0)</f>
        <v>0</v>
      </c>
      <c r="I301" s="45">
        <f t="shared" si="58"/>
        <v>0</v>
      </c>
      <c r="J301" s="46"/>
      <c r="K301" s="40">
        <f t="shared" si="59"/>
        <v>0</v>
      </c>
      <c r="L301" s="47">
        <f t="shared" si="60"/>
        <v>29</v>
      </c>
      <c r="M301" s="47">
        <f t="shared" si="52"/>
        <v>1</v>
      </c>
      <c r="N301" s="48">
        <f t="shared" si="53"/>
        <v>49706</v>
      </c>
      <c r="O301" s="48">
        <f t="shared" si="54"/>
        <v>49706</v>
      </c>
      <c r="P301" s="48">
        <f t="shared" si="55"/>
        <v>49735</v>
      </c>
      <c r="Q301" s="20">
        <f>VLOOKUP(E301,'ВВОД '!$L$3:$M$44,2)</f>
        <v>366</v>
      </c>
      <c r="R301" s="49">
        <f t="shared" si="61"/>
        <v>0</v>
      </c>
      <c r="S301" s="49">
        <f t="shared" si="62"/>
        <v>29</v>
      </c>
      <c r="T301" s="50">
        <f t="shared" si="64"/>
        <v>0</v>
      </c>
      <c r="U301" s="51">
        <f t="shared" si="63"/>
        <v>0</v>
      </c>
      <c r="V301" s="51">
        <f>$I300*'ВВОД '!$B$14*L301/Q301</f>
        <v>0</v>
      </c>
      <c r="W301" s="6"/>
      <c r="X301" s="6"/>
      <c r="Y301" s="6"/>
    </row>
    <row r="302" spans="2:25" ht="16.5">
      <c r="B302" s="33">
        <v>289</v>
      </c>
      <c r="C302" s="34" t="s">
        <v>59</v>
      </c>
      <c r="D302" s="35">
        <f t="shared" si="56"/>
        <v>3</v>
      </c>
      <c r="E302" s="36">
        <f t="shared" si="57"/>
        <v>2036</v>
      </c>
      <c r="F302" s="37">
        <f>IF(B302=MAX('ВВОД '!$B$10:$G$10),G302+H302,IF((I301+H302)&gt;F301,F301,G302+H302))</f>
        <v>0</v>
      </c>
      <c r="G302" s="37">
        <f>IF(B302=MAX('ВВОД '!$B$10:$G$10),'Информационный расчет'!I301,IF((I301+H302)&gt;F301,F302-H302,I301))</f>
        <v>0</v>
      </c>
      <c r="H302" s="44">
        <f>IF($I301*'ВВОД '!$B$14*L302/Q302&gt;=0,T302,0)</f>
        <v>0</v>
      </c>
      <c r="I302" s="45">
        <f t="shared" si="58"/>
        <v>0</v>
      </c>
      <c r="J302" s="46"/>
      <c r="K302" s="40">
        <f t="shared" si="59"/>
        <v>0</v>
      </c>
      <c r="L302" s="47">
        <f t="shared" si="60"/>
        <v>31</v>
      </c>
      <c r="M302" s="47">
        <f t="shared" si="52"/>
        <v>1</v>
      </c>
      <c r="N302" s="48">
        <f t="shared" si="53"/>
        <v>49735</v>
      </c>
      <c r="O302" s="48">
        <f t="shared" si="54"/>
        <v>49735</v>
      </c>
      <c r="P302" s="48">
        <f t="shared" si="55"/>
        <v>49766</v>
      </c>
      <c r="Q302" s="20">
        <f>VLOOKUP(E302,'ВВОД '!$L$3:$M$44,2)</f>
        <v>366</v>
      </c>
      <c r="R302" s="49">
        <f t="shared" si="61"/>
        <v>0</v>
      </c>
      <c r="S302" s="49">
        <f t="shared" si="62"/>
        <v>31</v>
      </c>
      <c r="T302" s="50">
        <f t="shared" si="64"/>
        <v>0</v>
      </c>
      <c r="U302" s="51">
        <f t="shared" si="63"/>
        <v>0</v>
      </c>
      <c r="V302" s="51">
        <f>$I301*'ВВОД '!$B$14*L302/Q302</f>
        <v>0</v>
      </c>
      <c r="W302" s="6"/>
      <c r="X302" s="6"/>
      <c r="Y302" s="6"/>
    </row>
    <row r="303" spans="2:25" ht="16.5">
      <c r="B303" s="56">
        <v>290</v>
      </c>
      <c r="C303" s="34" t="s">
        <v>59</v>
      </c>
      <c r="D303" s="35">
        <f t="shared" si="56"/>
        <v>4</v>
      </c>
      <c r="E303" s="36">
        <f t="shared" si="57"/>
        <v>2036</v>
      </c>
      <c r="F303" s="37">
        <f>IF(B303=MAX('ВВОД '!$B$10:$G$10),G303+H303,IF((I302+H303)&gt;F302,F302,G303+H303))</f>
        <v>0</v>
      </c>
      <c r="G303" s="37">
        <f>IF(B303=MAX('ВВОД '!$B$10:$G$10),'Информационный расчет'!I302,IF((I302+H303)&gt;F302,F303-H303,I302))</f>
        <v>0</v>
      </c>
      <c r="H303" s="44">
        <f>IF($I302*'ВВОД '!$B$14*L303/Q303&gt;=0,T303,0)</f>
        <v>0</v>
      </c>
      <c r="I303" s="45">
        <f t="shared" si="58"/>
        <v>0</v>
      </c>
      <c r="J303" s="46"/>
      <c r="K303" s="40">
        <f t="shared" si="59"/>
        <v>0</v>
      </c>
      <c r="L303" s="47">
        <f t="shared" si="60"/>
        <v>30</v>
      </c>
      <c r="M303" s="47">
        <f t="shared" si="52"/>
        <v>1</v>
      </c>
      <c r="N303" s="48">
        <f t="shared" si="53"/>
        <v>49766</v>
      </c>
      <c r="O303" s="48">
        <f t="shared" si="54"/>
        <v>49766</v>
      </c>
      <c r="P303" s="48">
        <f t="shared" si="55"/>
        <v>49796</v>
      </c>
      <c r="Q303" s="20">
        <f>VLOOKUP(E303,'ВВОД '!$L$3:$M$44,2)</f>
        <v>366</v>
      </c>
      <c r="R303" s="49">
        <f t="shared" si="61"/>
        <v>0</v>
      </c>
      <c r="S303" s="49">
        <f t="shared" si="62"/>
        <v>30</v>
      </c>
      <c r="T303" s="50">
        <f t="shared" si="64"/>
        <v>0</v>
      </c>
      <c r="U303" s="51">
        <f t="shared" si="63"/>
        <v>0</v>
      </c>
      <c r="V303" s="51">
        <f>$I302*'ВВОД '!$B$14*L303/Q303</f>
        <v>0</v>
      </c>
      <c r="W303" s="6"/>
      <c r="X303" s="6"/>
      <c r="Y303" s="6"/>
    </row>
    <row r="304" spans="2:25" ht="16.5">
      <c r="B304" s="33">
        <v>291</v>
      </c>
      <c r="C304" s="34" t="s">
        <v>59</v>
      </c>
      <c r="D304" s="35">
        <f t="shared" si="56"/>
        <v>5</v>
      </c>
      <c r="E304" s="36">
        <f t="shared" si="57"/>
        <v>2036</v>
      </c>
      <c r="F304" s="37">
        <f>IF(B304=MAX('ВВОД '!$B$10:$G$10),G304+H304,IF((I303+H304)&gt;F303,F303,G304+H304))</f>
        <v>0</v>
      </c>
      <c r="G304" s="37">
        <f>IF(B304=MAX('ВВОД '!$B$10:$G$10),'Информационный расчет'!I303,IF((I303+H304)&gt;F303,F304-H304,I303))</f>
        <v>0</v>
      </c>
      <c r="H304" s="44">
        <f>IF($I303*'ВВОД '!$B$14*L304/Q304&gt;=0,T304,0)</f>
        <v>0</v>
      </c>
      <c r="I304" s="45">
        <f t="shared" si="58"/>
        <v>0</v>
      </c>
      <c r="J304" s="46"/>
      <c r="K304" s="40">
        <f t="shared" si="59"/>
        <v>0</v>
      </c>
      <c r="L304" s="47">
        <f t="shared" si="60"/>
        <v>31</v>
      </c>
      <c r="M304" s="47">
        <f t="shared" si="52"/>
        <v>1</v>
      </c>
      <c r="N304" s="48">
        <f t="shared" si="53"/>
        <v>49796</v>
      </c>
      <c r="O304" s="48">
        <f t="shared" si="54"/>
        <v>49796</v>
      </c>
      <c r="P304" s="48">
        <f t="shared" si="55"/>
        <v>49827</v>
      </c>
      <c r="Q304" s="20">
        <f>VLOOKUP(E304,'ВВОД '!$L$3:$M$44,2)</f>
        <v>366</v>
      </c>
      <c r="R304" s="49">
        <f t="shared" si="61"/>
        <v>0</v>
      </c>
      <c r="S304" s="49">
        <f t="shared" si="62"/>
        <v>31</v>
      </c>
      <c r="T304" s="50">
        <f t="shared" si="64"/>
        <v>0</v>
      </c>
      <c r="U304" s="51">
        <f t="shared" si="63"/>
        <v>0</v>
      </c>
      <c r="V304" s="51">
        <f>$I303*'ВВОД '!$B$14*L304/Q304</f>
        <v>0</v>
      </c>
      <c r="W304" s="6"/>
      <c r="X304" s="6"/>
      <c r="Y304" s="6"/>
    </row>
    <row r="305" spans="2:25" ht="16.5">
      <c r="B305" s="56">
        <v>292</v>
      </c>
      <c r="C305" s="34" t="s">
        <v>59</v>
      </c>
      <c r="D305" s="35">
        <f t="shared" si="56"/>
        <v>6</v>
      </c>
      <c r="E305" s="36">
        <f t="shared" si="57"/>
        <v>2036</v>
      </c>
      <c r="F305" s="37">
        <f>IF(B305=MAX('ВВОД '!$B$10:$G$10),G305+H305,IF((I304+H305)&gt;F304,F304,G305+H305))</f>
        <v>0</v>
      </c>
      <c r="G305" s="37">
        <f>IF(B305=MAX('ВВОД '!$B$10:$G$10),'Информационный расчет'!I304,IF((I304+H305)&gt;F304,F305-H305,I304))</f>
        <v>0</v>
      </c>
      <c r="H305" s="44">
        <f>IF($I304*'ВВОД '!$B$14*L305/Q305&gt;=0,T305,0)</f>
        <v>0</v>
      </c>
      <c r="I305" s="45">
        <f t="shared" si="58"/>
        <v>0</v>
      </c>
      <c r="J305" s="46"/>
      <c r="K305" s="40">
        <f t="shared" si="59"/>
        <v>0</v>
      </c>
      <c r="L305" s="47">
        <f t="shared" si="60"/>
        <v>30</v>
      </c>
      <c r="M305" s="47">
        <f t="shared" si="52"/>
        <v>1</v>
      </c>
      <c r="N305" s="48">
        <f t="shared" si="53"/>
        <v>49827</v>
      </c>
      <c r="O305" s="48">
        <f t="shared" si="54"/>
        <v>49827</v>
      </c>
      <c r="P305" s="48">
        <f t="shared" si="55"/>
        <v>49857</v>
      </c>
      <c r="Q305" s="20">
        <f>VLOOKUP(E305,'ВВОД '!$L$3:$M$44,2)</f>
        <v>366</v>
      </c>
      <c r="R305" s="49">
        <f t="shared" si="61"/>
        <v>0</v>
      </c>
      <c r="S305" s="49">
        <f t="shared" si="62"/>
        <v>30</v>
      </c>
      <c r="T305" s="50">
        <f t="shared" si="64"/>
        <v>0</v>
      </c>
      <c r="U305" s="51">
        <f t="shared" si="63"/>
        <v>0</v>
      </c>
      <c r="V305" s="51">
        <f>$I304*'ВВОД '!$B$14*L305/Q305</f>
        <v>0</v>
      </c>
      <c r="W305" s="6"/>
      <c r="X305" s="6"/>
      <c r="Y305" s="6"/>
    </row>
    <row r="306" spans="2:25" ht="16.5">
      <c r="B306" s="33">
        <v>293</v>
      </c>
      <c r="C306" s="34" t="s">
        <v>59</v>
      </c>
      <c r="D306" s="35">
        <f t="shared" si="56"/>
        <v>7</v>
      </c>
      <c r="E306" s="36">
        <f t="shared" si="57"/>
        <v>2036</v>
      </c>
      <c r="F306" s="37">
        <f>IF(B306=MAX('ВВОД '!$B$10:$G$10),G306+H306,IF((I305+H306)&gt;F305,F305,G306+H306))</f>
        <v>0</v>
      </c>
      <c r="G306" s="37">
        <f>IF(B306=MAX('ВВОД '!$B$10:$G$10),'Информационный расчет'!I305,IF((I305+H306)&gt;F305,F306-H306,I305))</f>
        <v>0</v>
      </c>
      <c r="H306" s="44">
        <f>IF($I305*'ВВОД '!$B$14*L306/Q306&gt;=0,T306,0)</f>
        <v>0</v>
      </c>
      <c r="I306" s="45">
        <f t="shared" si="58"/>
        <v>0</v>
      </c>
      <c r="J306" s="46"/>
      <c r="K306" s="40">
        <f t="shared" si="59"/>
        <v>0</v>
      </c>
      <c r="L306" s="47">
        <f t="shared" si="60"/>
        <v>31</v>
      </c>
      <c r="M306" s="47">
        <f t="shared" si="52"/>
        <v>1</v>
      </c>
      <c r="N306" s="48">
        <f t="shared" si="53"/>
        <v>49857</v>
      </c>
      <c r="O306" s="48">
        <f t="shared" si="54"/>
        <v>49857</v>
      </c>
      <c r="P306" s="48">
        <f t="shared" si="55"/>
        <v>49888</v>
      </c>
      <c r="Q306" s="20">
        <f>VLOOKUP(E306,'ВВОД '!$L$3:$M$44,2)</f>
        <v>366</v>
      </c>
      <c r="R306" s="49">
        <f t="shared" si="61"/>
        <v>0</v>
      </c>
      <c r="S306" s="49">
        <f t="shared" si="62"/>
        <v>31</v>
      </c>
      <c r="T306" s="50">
        <f t="shared" si="64"/>
        <v>0</v>
      </c>
      <c r="U306" s="51">
        <f t="shared" si="63"/>
        <v>0</v>
      </c>
      <c r="V306" s="51">
        <f>$I305*'ВВОД '!$B$14*L306/Q306</f>
        <v>0</v>
      </c>
      <c r="W306" s="6"/>
      <c r="X306" s="6"/>
      <c r="Y306" s="6"/>
    </row>
    <row r="307" spans="2:25" ht="16.5">
      <c r="B307" s="56">
        <v>294</v>
      </c>
      <c r="C307" s="34" t="s">
        <v>59</v>
      </c>
      <c r="D307" s="35">
        <f t="shared" si="56"/>
        <v>8</v>
      </c>
      <c r="E307" s="36">
        <f t="shared" si="57"/>
        <v>2036</v>
      </c>
      <c r="F307" s="37">
        <f>IF(B307=MAX('ВВОД '!$B$10:$G$10),G307+H307,IF((I306+H307)&gt;F306,F306,G307+H307))</f>
        <v>0</v>
      </c>
      <c r="G307" s="37">
        <f>IF(B307=MAX('ВВОД '!$B$10:$G$10),'Информационный расчет'!I306,IF((I306+H307)&gt;F306,F307-H307,I306))</f>
        <v>0</v>
      </c>
      <c r="H307" s="44">
        <f>IF($I306*'ВВОД '!$B$14*L307/Q307&gt;=0,T307,0)</f>
        <v>0</v>
      </c>
      <c r="I307" s="45">
        <f t="shared" si="58"/>
        <v>0</v>
      </c>
      <c r="J307" s="46"/>
      <c r="K307" s="40">
        <f t="shared" si="59"/>
        <v>0</v>
      </c>
      <c r="L307" s="47">
        <f t="shared" si="60"/>
        <v>31</v>
      </c>
      <c r="M307" s="47">
        <f t="shared" si="52"/>
        <v>1</v>
      </c>
      <c r="N307" s="48">
        <f t="shared" si="53"/>
        <v>49888</v>
      </c>
      <c r="O307" s="48">
        <f t="shared" si="54"/>
        <v>49888</v>
      </c>
      <c r="P307" s="48">
        <f t="shared" si="55"/>
        <v>49919</v>
      </c>
      <c r="Q307" s="20">
        <f>VLOOKUP(E307,'ВВОД '!$L$3:$M$44,2)</f>
        <v>366</v>
      </c>
      <c r="R307" s="49">
        <f t="shared" si="61"/>
        <v>0</v>
      </c>
      <c r="S307" s="49">
        <f t="shared" si="62"/>
        <v>31</v>
      </c>
      <c r="T307" s="50">
        <f t="shared" si="64"/>
        <v>0</v>
      </c>
      <c r="U307" s="51">
        <f t="shared" si="63"/>
        <v>0</v>
      </c>
      <c r="V307" s="51">
        <f>$I306*'ВВОД '!$B$14*L307/Q307</f>
        <v>0</v>
      </c>
      <c r="W307" s="6"/>
      <c r="X307" s="6"/>
      <c r="Y307" s="6"/>
    </row>
    <row r="308" spans="2:25" ht="16.5">
      <c r="B308" s="33">
        <v>295</v>
      </c>
      <c r="C308" s="34" t="s">
        <v>59</v>
      </c>
      <c r="D308" s="35">
        <f t="shared" si="56"/>
        <v>9</v>
      </c>
      <c r="E308" s="36">
        <f t="shared" si="57"/>
        <v>2036</v>
      </c>
      <c r="F308" s="37">
        <f>IF(B308=MAX('ВВОД '!$B$10:$G$10),G308+H308,IF((I307+H308)&gt;F307,F307,G308+H308))</f>
        <v>0</v>
      </c>
      <c r="G308" s="37">
        <f>IF(B308=MAX('ВВОД '!$B$10:$G$10),'Информационный расчет'!I307,IF((I307+H308)&gt;F307,F308-H308,I307))</f>
        <v>0</v>
      </c>
      <c r="H308" s="44">
        <f>IF($I307*'ВВОД '!$B$14*L308/Q308&gt;=0,T308,0)</f>
        <v>0</v>
      </c>
      <c r="I308" s="45">
        <f t="shared" si="58"/>
        <v>0</v>
      </c>
      <c r="J308" s="46"/>
      <c r="K308" s="40">
        <f t="shared" si="59"/>
        <v>0</v>
      </c>
      <c r="L308" s="47">
        <f t="shared" si="60"/>
        <v>30</v>
      </c>
      <c r="M308" s="47">
        <f t="shared" si="52"/>
        <v>1</v>
      </c>
      <c r="N308" s="48">
        <f t="shared" si="53"/>
        <v>49919</v>
      </c>
      <c r="O308" s="48">
        <f t="shared" si="54"/>
        <v>49919</v>
      </c>
      <c r="P308" s="48">
        <f t="shared" si="55"/>
        <v>49949</v>
      </c>
      <c r="Q308" s="20">
        <f>VLOOKUP(E308,'ВВОД '!$L$3:$M$44,2)</f>
        <v>366</v>
      </c>
      <c r="R308" s="49">
        <f t="shared" si="61"/>
        <v>0</v>
      </c>
      <c r="S308" s="49">
        <f t="shared" si="62"/>
        <v>30</v>
      </c>
      <c r="T308" s="50">
        <f t="shared" si="64"/>
        <v>0</v>
      </c>
      <c r="U308" s="51">
        <f t="shared" si="63"/>
        <v>0</v>
      </c>
      <c r="V308" s="51">
        <f>$I307*'ВВОД '!$B$14*L308/Q308</f>
        <v>0</v>
      </c>
      <c r="W308" s="6"/>
      <c r="X308" s="6"/>
      <c r="Y308" s="6"/>
    </row>
    <row r="309" spans="2:25" ht="16.5">
      <c r="B309" s="56">
        <v>296</v>
      </c>
      <c r="C309" s="34" t="s">
        <v>59</v>
      </c>
      <c r="D309" s="35">
        <f t="shared" si="56"/>
        <v>10</v>
      </c>
      <c r="E309" s="36">
        <f t="shared" si="57"/>
        <v>2036</v>
      </c>
      <c r="F309" s="37">
        <f>IF(B309=MAX('ВВОД '!$B$10:$G$10),G309+H309,IF((I308+H309)&gt;F308,F308,G309+H309))</f>
        <v>0</v>
      </c>
      <c r="G309" s="37">
        <f>IF(B309=MAX('ВВОД '!$B$10:$G$10),'Информационный расчет'!I308,IF((I308+H309)&gt;F308,F309-H309,I308))</f>
        <v>0</v>
      </c>
      <c r="H309" s="44">
        <f>IF($I308*'ВВОД '!$B$14*L309/Q309&gt;=0,T309,0)</f>
        <v>0</v>
      </c>
      <c r="I309" s="45">
        <f t="shared" si="58"/>
        <v>0</v>
      </c>
      <c r="J309" s="46"/>
      <c r="K309" s="40">
        <f t="shared" si="59"/>
        <v>0</v>
      </c>
      <c r="L309" s="47">
        <f t="shared" si="60"/>
        <v>31</v>
      </c>
      <c r="M309" s="47">
        <f t="shared" si="52"/>
        <v>1</v>
      </c>
      <c r="N309" s="48">
        <f t="shared" si="53"/>
        <v>49949</v>
      </c>
      <c r="O309" s="48">
        <f t="shared" si="54"/>
        <v>49949</v>
      </c>
      <c r="P309" s="48">
        <f t="shared" si="55"/>
        <v>49980</v>
      </c>
      <c r="Q309" s="20">
        <f>VLOOKUP(E309,'ВВОД '!$L$3:$M$44,2)</f>
        <v>366</v>
      </c>
      <c r="R309" s="49">
        <f t="shared" si="61"/>
        <v>0</v>
      </c>
      <c r="S309" s="49">
        <f t="shared" si="62"/>
        <v>31</v>
      </c>
      <c r="T309" s="50">
        <f t="shared" si="64"/>
        <v>0</v>
      </c>
      <c r="U309" s="51">
        <f t="shared" si="63"/>
        <v>0</v>
      </c>
      <c r="V309" s="51">
        <f>$I308*'ВВОД '!$B$14*L309/Q309</f>
        <v>0</v>
      </c>
      <c r="W309" s="6"/>
      <c r="X309" s="6"/>
      <c r="Y309" s="6"/>
    </row>
    <row r="310" spans="2:25" ht="16.5">
      <c r="B310" s="33">
        <v>297</v>
      </c>
      <c r="C310" s="34" t="s">
        <v>59</v>
      </c>
      <c r="D310" s="35">
        <f t="shared" si="56"/>
        <v>11</v>
      </c>
      <c r="E310" s="36">
        <f t="shared" si="57"/>
        <v>2036</v>
      </c>
      <c r="F310" s="37">
        <f>IF(B310=MAX('ВВОД '!$B$10:$G$10),G310+H310,IF((I309+H310)&gt;F309,F309,G310+H310))</f>
        <v>0</v>
      </c>
      <c r="G310" s="37">
        <f>IF(B310=MAX('ВВОД '!$B$10:$G$10),'Информационный расчет'!I309,IF((I309+H310)&gt;F309,F310-H310,I309))</f>
        <v>0</v>
      </c>
      <c r="H310" s="44">
        <f>IF($I309*'ВВОД '!$B$14*L310/Q310&gt;=0,T310,0)</f>
        <v>0</v>
      </c>
      <c r="I310" s="45">
        <f t="shared" si="58"/>
        <v>0</v>
      </c>
      <c r="J310" s="46"/>
      <c r="K310" s="40">
        <f t="shared" si="59"/>
        <v>0</v>
      </c>
      <c r="L310" s="47">
        <f t="shared" si="60"/>
        <v>30</v>
      </c>
      <c r="M310" s="47">
        <f t="shared" si="52"/>
        <v>1</v>
      </c>
      <c r="N310" s="48">
        <f t="shared" si="53"/>
        <v>49980</v>
      </c>
      <c r="O310" s="48">
        <f t="shared" si="54"/>
        <v>49980</v>
      </c>
      <c r="P310" s="48">
        <f t="shared" si="55"/>
        <v>50010</v>
      </c>
      <c r="Q310" s="20">
        <f>VLOOKUP(E310,'ВВОД '!$L$3:$M$44,2)</f>
        <v>366</v>
      </c>
      <c r="R310" s="49">
        <f t="shared" si="61"/>
        <v>0</v>
      </c>
      <c r="S310" s="49">
        <f t="shared" si="62"/>
        <v>30</v>
      </c>
      <c r="T310" s="50">
        <f t="shared" si="64"/>
        <v>0</v>
      </c>
      <c r="U310" s="51">
        <f t="shared" si="63"/>
        <v>0</v>
      </c>
      <c r="V310" s="51">
        <f>$I309*'ВВОД '!$B$14*L310/Q310</f>
        <v>0</v>
      </c>
      <c r="W310" s="6"/>
      <c r="X310" s="6"/>
      <c r="Y310" s="6"/>
    </row>
    <row r="311" spans="2:25" ht="16.5">
      <c r="B311" s="56">
        <v>298</v>
      </c>
      <c r="C311" s="34" t="s">
        <v>59</v>
      </c>
      <c r="D311" s="35">
        <f t="shared" si="56"/>
        <v>12</v>
      </c>
      <c r="E311" s="36">
        <f t="shared" si="57"/>
        <v>2036</v>
      </c>
      <c r="F311" s="37">
        <f>IF(B311=MAX('ВВОД '!$B$10:$G$10),G311+H311,IF((I310+H311)&gt;F310,F310,G311+H311))</f>
        <v>0</v>
      </c>
      <c r="G311" s="37">
        <f>IF(B311=MAX('ВВОД '!$B$10:$G$10),'Информационный расчет'!I310,IF((I310+H311)&gt;F310,F311-H311,I310))</f>
        <v>0</v>
      </c>
      <c r="H311" s="44">
        <f>IF($I310*'ВВОД '!$B$14*L311/Q311&gt;=0,T311,0)</f>
        <v>0</v>
      </c>
      <c r="I311" s="45">
        <f t="shared" si="58"/>
        <v>0</v>
      </c>
      <c r="J311" s="46"/>
      <c r="K311" s="40">
        <f t="shared" si="59"/>
        <v>0</v>
      </c>
      <c r="L311" s="47">
        <f t="shared" si="60"/>
        <v>31</v>
      </c>
      <c r="M311" s="47">
        <f t="shared" si="52"/>
        <v>1</v>
      </c>
      <c r="N311" s="48">
        <f t="shared" si="53"/>
        <v>50010</v>
      </c>
      <c r="O311" s="48">
        <f t="shared" si="54"/>
        <v>50010</v>
      </c>
      <c r="P311" s="48">
        <f t="shared" si="55"/>
        <v>50041</v>
      </c>
      <c r="Q311" s="20">
        <f>VLOOKUP(E311,'ВВОД '!$L$3:$M$44,2)</f>
        <v>366</v>
      </c>
      <c r="R311" s="49">
        <f t="shared" si="61"/>
        <v>0</v>
      </c>
      <c r="S311" s="49">
        <f t="shared" si="62"/>
        <v>31</v>
      </c>
      <c r="T311" s="50">
        <f t="shared" si="64"/>
        <v>0</v>
      </c>
      <c r="U311" s="51">
        <f t="shared" si="63"/>
        <v>0</v>
      </c>
      <c r="V311" s="51">
        <f>$I310*'ВВОД '!$B$14*L311/Q311</f>
        <v>0</v>
      </c>
      <c r="W311" s="6"/>
      <c r="X311" s="6"/>
      <c r="Y311" s="6"/>
    </row>
    <row r="312" spans="2:25" ht="16.5">
      <c r="B312" s="33">
        <v>299</v>
      </c>
      <c r="C312" s="34" t="s">
        <v>59</v>
      </c>
      <c r="D312" s="35">
        <f t="shared" si="56"/>
        <v>1</v>
      </c>
      <c r="E312" s="36">
        <f t="shared" si="57"/>
        <v>2037</v>
      </c>
      <c r="F312" s="37">
        <f>IF(B312=MAX('ВВОД '!$B$10:$G$10),G312+H312,IF((I311+H312)&gt;F311,F311,G312+H312))</f>
        <v>0</v>
      </c>
      <c r="G312" s="37">
        <f>IF(B312=MAX('ВВОД '!$B$10:$G$10),'Информационный расчет'!I311,IF((I311+H312)&gt;F311,F312-H312,I311))</f>
        <v>0</v>
      </c>
      <c r="H312" s="44">
        <f>IF($I311*'ВВОД '!$B$14*L312/Q312&gt;=0,T312,0)</f>
        <v>0</v>
      </c>
      <c r="I312" s="45">
        <f t="shared" si="58"/>
        <v>0</v>
      </c>
      <c r="J312" s="46"/>
      <c r="K312" s="40">
        <f t="shared" si="59"/>
        <v>0</v>
      </c>
      <c r="L312" s="47">
        <f t="shared" si="60"/>
        <v>31</v>
      </c>
      <c r="M312" s="47">
        <f t="shared" si="52"/>
        <v>1</v>
      </c>
      <c r="N312" s="48">
        <f t="shared" si="53"/>
        <v>50041</v>
      </c>
      <c r="O312" s="48">
        <f t="shared" si="54"/>
        <v>50041</v>
      </c>
      <c r="P312" s="48">
        <f t="shared" si="55"/>
        <v>50072</v>
      </c>
      <c r="Q312" s="20">
        <f>VLOOKUP(E312,'ВВОД '!$L$3:$M$44,2)</f>
        <v>365</v>
      </c>
      <c r="R312" s="49">
        <f t="shared" si="61"/>
        <v>0</v>
      </c>
      <c r="S312" s="49">
        <f t="shared" si="62"/>
        <v>31</v>
      </c>
      <c r="T312" s="50">
        <f t="shared" si="64"/>
        <v>0</v>
      </c>
      <c r="U312" s="51">
        <f t="shared" si="63"/>
        <v>0</v>
      </c>
      <c r="V312" s="51">
        <f>$I311*'ВВОД '!$B$14*L312/Q312</f>
        <v>0</v>
      </c>
      <c r="W312" s="6"/>
      <c r="X312" s="6"/>
      <c r="Y312" s="6"/>
    </row>
    <row r="313" spans="2:25" ht="16.5">
      <c r="B313" s="56">
        <v>300</v>
      </c>
      <c r="C313" s="34" t="s">
        <v>59</v>
      </c>
      <c r="D313" s="35">
        <f t="shared" si="56"/>
        <v>2</v>
      </c>
      <c r="E313" s="36">
        <f t="shared" si="57"/>
        <v>2037</v>
      </c>
      <c r="F313" s="37">
        <f>IF(B313=MAX('ВВОД '!$B$10:$G$10),G313+H313,IF((I312+H313)&gt;F312,F312,G313+H313))</f>
        <v>0</v>
      </c>
      <c r="G313" s="37">
        <f>IF(B313=MAX('ВВОД '!$B$10:$G$10),'Информационный расчет'!I312,IF((I312+H313)&gt;F312,F313-H313,I312))</f>
        <v>0</v>
      </c>
      <c r="H313" s="44">
        <f>IF($I312*'ВВОД '!$B$14*L313/Q313&gt;=0,T313,0)</f>
        <v>0</v>
      </c>
      <c r="I313" s="45">
        <f t="shared" si="58"/>
        <v>0</v>
      </c>
      <c r="J313" s="46"/>
      <c r="K313" s="40">
        <f t="shared" si="59"/>
        <v>0</v>
      </c>
      <c r="L313" s="47">
        <f t="shared" si="60"/>
        <v>28</v>
      </c>
      <c r="M313" s="47">
        <f t="shared" si="52"/>
        <v>1</v>
      </c>
      <c r="N313" s="48">
        <f t="shared" si="53"/>
        <v>50072</v>
      </c>
      <c r="O313" s="48">
        <f t="shared" si="54"/>
        <v>50072</v>
      </c>
      <c r="P313" s="48">
        <f t="shared" si="55"/>
        <v>50100</v>
      </c>
      <c r="Q313" s="20">
        <f>VLOOKUP(E313,'ВВОД '!$L$3:$M$44,2)</f>
        <v>365</v>
      </c>
      <c r="R313" s="49">
        <f t="shared" si="61"/>
        <v>0</v>
      </c>
      <c r="S313" s="49">
        <f t="shared" si="62"/>
        <v>28</v>
      </c>
      <c r="T313" s="50">
        <f t="shared" si="64"/>
        <v>0</v>
      </c>
      <c r="U313" s="51">
        <f t="shared" si="63"/>
        <v>0</v>
      </c>
      <c r="V313" s="51">
        <f>$I312*'ВВОД '!$B$14*L313/Q313</f>
        <v>0</v>
      </c>
      <c r="W313" s="6"/>
      <c r="X313" s="6"/>
      <c r="Y313" s="6"/>
    </row>
    <row r="314" spans="2:25" ht="16.5">
      <c r="B314" s="33">
        <v>301</v>
      </c>
      <c r="C314" s="34" t="s">
        <v>59</v>
      </c>
      <c r="D314" s="35">
        <f t="shared" si="56"/>
        <v>3</v>
      </c>
      <c r="E314" s="36">
        <f t="shared" si="57"/>
        <v>2037</v>
      </c>
      <c r="F314" s="37">
        <f>IF(B314=MAX('ВВОД '!$B$10:$G$10),G314+H314,IF((I313+H314)&gt;F313,F313,G314+H314))</f>
        <v>0</v>
      </c>
      <c r="G314" s="37">
        <f>IF(B314=MAX('ВВОД '!$B$10:$G$10),'Информационный расчет'!I313,IF((I313+H314)&gt;F313,F314-H314,I313))</f>
        <v>0</v>
      </c>
      <c r="H314" s="44">
        <f>IF($I313*'ВВОД '!$B$14*L314/Q314&gt;=0,T314,0)</f>
        <v>0</v>
      </c>
      <c r="I314" s="45">
        <f t="shared" si="58"/>
        <v>0</v>
      </c>
      <c r="J314" s="46"/>
      <c r="K314" s="40">
        <f t="shared" si="59"/>
        <v>0</v>
      </c>
      <c r="L314" s="47">
        <f t="shared" si="60"/>
        <v>31</v>
      </c>
      <c r="M314" s="47">
        <f t="shared" si="52"/>
        <v>1</v>
      </c>
      <c r="N314" s="48">
        <f t="shared" si="53"/>
        <v>50100</v>
      </c>
      <c r="O314" s="48">
        <f t="shared" si="54"/>
        <v>50100</v>
      </c>
      <c r="P314" s="48">
        <f t="shared" si="55"/>
        <v>50131</v>
      </c>
      <c r="Q314" s="20">
        <f>VLOOKUP(E314,'ВВОД '!$L$3:$M$44,2)</f>
        <v>365</v>
      </c>
      <c r="R314" s="49">
        <f t="shared" si="61"/>
        <v>0</v>
      </c>
      <c r="S314" s="49">
        <f t="shared" si="62"/>
        <v>31</v>
      </c>
      <c r="T314" s="50">
        <f t="shared" si="64"/>
        <v>0</v>
      </c>
      <c r="U314" s="51">
        <f t="shared" si="63"/>
        <v>0</v>
      </c>
      <c r="V314" s="51">
        <f>$I313*'ВВОД '!$B$14*L314/Q314</f>
        <v>0</v>
      </c>
      <c r="W314" s="6"/>
      <c r="X314" s="6"/>
      <c r="Y314" s="6"/>
    </row>
    <row r="315" spans="2:25" ht="16.5">
      <c r="B315" s="56">
        <v>302</v>
      </c>
      <c r="C315" s="34" t="s">
        <v>59</v>
      </c>
      <c r="D315" s="35">
        <f t="shared" si="56"/>
        <v>4</v>
      </c>
      <c r="E315" s="36">
        <f t="shared" si="57"/>
        <v>2037</v>
      </c>
      <c r="F315" s="37">
        <f>IF(B315=MAX('ВВОД '!$B$10:$G$10),G315+H315,IF((I314+H315)&gt;F314,F314,G315+H315))</f>
        <v>0</v>
      </c>
      <c r="G315" s="37">
        <f>IF(B315=MAX('ВВОД '!$B$10:$G$10),'Информационный расчет'!I314,IF((I314+H315)&gt;F314,F315-H315,I314))</f>
        <v>0</v>
      </c>
      <c r="H315" s="44">
        <f>IF($I314*'ВВОД '!$B$14*L315/Q315&gt;=0,T315,0)</f>
        <v>0</v>
      </c>
      <c r="I315" s="45">
        <f t="shared" si="58"/>
        <v>0</v>
      </c>
      <c r="J315" s="46"/>
      <c r="K315" s="40">
        <f t="shared" si="59"/>
        <v>0</v>
      </c>
      <c r="L315" s="47">
        <f t="shared" si="60"/>
        <v>30</v>
      </c>
      <c r="M315" s="47">
        <f t="shared" si="52"/>
        <v>1</v>
      </c>
      <c r="N315" s="48">
        <f t="shared" si="53"/>
        <v>50131</v>
      </c>
      <c r="O315" s="48">
        <f t="shared" si="54"/>
        <v>50131</v>
      </c>
      <c r="P315" s="48">
        <f t="shared" si="55"/>
        <v>50161</v>
      </c>
      <c r="Q315" s="20">
        <f>VLOOKUP(E315,'ВВОД '!$L$3:$M$44,2)</f>
        <v>365</v>
      </c>
      <c r="R315" s="49">
        <f t="shared" si="61"/>
        <v>0</v>
      </c>
      <c r="S315" s="49">
        <f t="shared" si="62"/>
        <v>30</v>
      </c>
      <c r="T315" s="50">
        <f t="shared" si="64"/>
        <v>0</v>
      </c>
      <c r="U315" s="51">
        <f t="shared" si="63"/>
        <v>0</v>
      </c>
      <c r="V315" s="51">
        <f>$I314*'ВВОД '!$B$14*L315/Q315</f>
        <v>0</v>
      </c>
      <c r="W315" s="6"/>
      <c r="X315" s="6"/>
      <c r="Y315" s="6"/>
    </row>
    <row r="316" spans="2:25" ht="16.5">
      <c r="B316" s="33">
        <v>303</v>
      </c>
      <c r="C316" s="34" t="s">
        <v>59</v>
      </c>
      <c r="D316" s="35">
        <f t="shared" si="56"/>
        <v>5</v>
      </c>
      <c r="E316" s="36">
        <f t="shared" si="57"/>
        <v>2037</v>
      </c>
      <c r="F316" s="37">
        <f>IF(B316=MAX('ВВОД '!$B$10:$G$10),G316+H316,IF((I315+H316)&gt;F315,F315,G316+H316))</f>
        <v>0</v>
      </c>
      <c r="G316" s="37">
        <f>IF(B316=MAX('ВВОД '!$B$10:$G$10),'Информационный расчет'!I315,IF((I315+H316)&gt;F315,F316-H316,I315))</f>
        <v>0</v>
      </c>
      <c r="H316" s="44">
        <f>IF($I315*'ВВОД '!$B$14*L316/Q316&gt;=0,T316,0)</f>
        <v>0</v>
      </c>
      <c r="I316" s="45">
        <f t="shared" si="58"/>
        <v>0</v>
      </c>
      <c r="J316" s="46"/>
      <c r="K316" s="40">
        <f t="shared" si="59"/>
        <v>0</v>
      </c>
      <c r="L316" s="47">
        <f t="shared" si="60"/>
        <v>31</v>
      </c>
      <c r="M316" s="47">
        <f t="shared" si="52"/>
        <v>1</v>
      </c>
      <c r="N316" s="48">
        <f t="shared" si="53"/>
        <v>50161</v>
      </c>
      <c r="O316" s="48">
        <f t="shared" si="54"/>
        <v>50161</v>
      </c>
      <c r="P316" s="48">
        <f t="shared" si="55"/>
        <v>50192</v>
      </c>
      <c r="Q316" s="20">
        <f>VLOOKUP(E316,'ВВОД '!$L$3:$M$44,2)</f>
        <v>365</v>
      </c>
      <c r="R316" s="49">
        <f t="shared" si="61"/>
        <v>0</v>
      </c>
      <c r="S316" s="49">
        <f t="shared" si="62"/>
        <v>31</v>
      </c>
      <c r="T316" s="50">
        <f t="shared" si="64"/>
        <v>0</v>
      </c>
      <c r="U316" s="51">
        <f t="shared" si="63"/>
        <v>0</v>
      </c>
      <c r="V316" s="51">
        <f>$I315*'ВВОД '!$B$14*L316/Q316</f>
        <v>0</v>
      </c>
      <c r="W316" s="6"/>
      <c r="X316" s="6"/>
      <c r="Y316" s="6"/>
    </row>
    <row r="317" spans="2:25" ht="16.5">
      <c r="B317" s="56">
        <v>304</v>
      </c>
      <c r="C317" s="34" t="s">
        <v>59</v>
      </c>
      <c r="D317" s="35">
        <f t="shared" si="56"/>
        <v>6</v>
      </c>
      <c r="E317" s="36">
        <f t="shared" si="57"/>
        <v>2037</v>
      </c>
      <c r="F317" s="37">
        <f>IF(B317=MAX('ВВОД '!$B$10:$G$10),G317+H317,IF((I316+H317)&gt;F316,F316,G317+H317))</f>
        <v>0</v>
      </c>
      <c r="G317" s="37">
        <f>IF(B317=MAX('ВВОД '!$B$10:$G$10),'Информационный расчет'!I316,IF((I316+H317)&gt;F316,F317-H317,I316))</f>
        <v>0</v>
      </c>
      <c r="H317" s="44">
        <f>IF($I316*'ВВОД '!$B$14*L317/Q317&gt;=0,T317,0)</f>
        <v>0</v>
      </c>
      <c r="I317" s="45">
        <f t="shared" si="58"/>
        <v>0</v>
      </c>
      <c r="J317" s="46"/>
      <c r="K317" s="40">
        <f t="shared" si="59"/>
        <v>0</v>
      </c>
      <c r="L317" s="47">
        <f t="shared" si="60"/>
        <v>30</v>
      </c>
      <c r="M317" s="47">
        <f t="shared" si="52"/>
        <v>1</v>
      </c>
      <c r="N317" s="48">
        <f t="shared" si="53"/>
        <v>50192</v>
      </c>
      <c r="O317" s="48">
        <f t="shared" si="54"/>
        <v>50192</v>
      </c>
      <c r="P317" s="48">
        <f t="shared" si="55"/>
        <v>50222</v>
      </c>
      <c r="Q317" s="20">
        <f>VLOOKUP(E317,'ВВОД '!$L$3:$M$44,2)</f>
        <v>365</v>
      </c>
      <c r="R317" s="49">
        <f t="shared" si="61"/>
        <v>0</v>
      </c>
      <c r="S317" s="49">
        <f t="shared" si="62"/>
        <v>30</v>
      </c>
      <c r="T317" s="50">
        <f t="shared" si="64"/>
        <v>0</v>
      </c>
      <c r="U317" s="51">
        <f t="shared" si="63"/>
        <v>0</v>
      </c>
      <c r="V317" s="51">
        <f>$I316*'ВВОД '!$B$14*L317/Q317</f>
        <v>0</v>
      </c>
      <c r="W317" s="6"/>
      <c r="X317" s="6"/>
      <c r="Y317" s="6"/>
    </row>
    <row r="318" spans="2:25" ht="16.5">
      <c r="B318" s="33">
        <v>305</v>
      </c>
      <c r="C318" s="34" t="s">
        <v>59</v>
      </c>
      <c r="D318" s="35">
        <f t="shared" si="56"/>
        <v>7</v>
      </c>
      <c r="E318" s="36">
        <f t="shared" si="57"/>
        <v>2037</v>
      </c>
      <c r="F318" s="37">
        <f>IF(B318=MAX('ВВОД '!$B$10:$G$10),G318+H318,IF((I317+H318)&gt;F317,F317,G318+H318))</f>
        <v>0</v>
      </c>
      <c r="G318" s="37">
        <f>IF(B318=MAX('ВВОД '!$B$10:$G$10),'Информационный расчет'!I317,IF((I317+H318)&gt;F317,F318-H318,I317))</f>
        <v>0</v>
      </c>
      <c r="H318" s="44">
        <f>IF($I317*'ВВОД '!$B$14*L318/Q318&gt;=0,T318,0)</f>
        <v>0</v>
      </c>
      <c r="I318" s="45">
        <f t="shared" si="58"/>
        <v>0</v>
      </c>
      <c r="J318" s="46"/>
      <c r="K318" s="40">
        <f t="shared" si="59"/>
        <v>0</v>
      </c>
      <c r="L318" s="47">
        <f t="shared" si="60"/>
        <v>31</v>
      </c>
      <c r="M318" s="47">
        <f t="shared" si="52"/>
        <v>1</v>
      </c>
      <c r="N318" s="48">
        <f t="shared" si="53"/>
        <v>50222</v>
      </c>
      <c r="O318" s="48">
        <f t="shared" si="54"/>
        <v>50222</v>
      </c>
      <c r="P318" s="48">
        <f t="shared" si="55"/>
        <v>50253</v>
      </c>
      <c r="Q318" s="20">
        <f>VLOOKUP(E318,'ВВОД '!$L$3:$M$44,2)</f>
        <v>365</v>
      </c>
      <c r="R318" s="49">
        <f t="shared" si="61"/>
        <v>0</v>
      </c>
      <c r="S318" s="49">
        <f t="shared" si="62"/>
        <v>31</v>
      </c>
      <c r="T318" s="50">
        <f t="shared" si="64"/>
        <v>0</v>
      </c>
      <c r="U318" s="51">
        <f t="shared" si="63"/>
        <v>0</v>
      </c>
      <c r="V318" s="51">
        <f>$I317*'ВВОД '!$B$14*L318/Q318</f>
        <v>0</v>
      </c>
      <c r="W318" s="6"/>
      <c r="X318" s="6"/>
      <c r="Y318" s="6"/>
    </row>
    <row r="319" spans="2:25" ht="16.5">
      <c r="B319" s="56">
        <v>306</v>
      </c>
      <c r="C319" s="34" t="s">
        <v>59</v>
      </c>
      <c r="D319" s="35">
        <f t="shared" si="56"/>
        <v>8</v>
      </c>
      <c r="E319" s="36">
        <f t="shared" si="57"/>
        <v>2037</v>
      </c>
      <c r="F319" s="37">
        <f>IF(B319=MAX('ВВОД '!$B$10:$G$10),G319+H319,IF((I318+H319)&gt;F318,F318,G319+H319))</f>
        <v>0</v>
      </c>
      <c r="G319" s="37">
        <f>IF(B319=MAX('ВВОД '!$B$10:$G$10),'Информационный расчет'!I318,IF((I318+H319)&gt;F318,F319-H319,I318))</f>
        <v>0</v>
      </c>
      <c r="H319" s="44">
        <f>IF($I318*'ВВОД '!$B$14*L319/Q319&gt;=0,T319,0)</f>
        <v>0</v>
      </c>
      <c r="I319" s="45">
        <f t="shared" si="58"/>
        <v>0</v>
      </c>
      <c r="J319" s="46"/>
      <c r="K319" s="40">
        <f t="shared" si="59"/>
        <v>0</v>
      </c>
      <c r="L319" s="47">
        <f t="shared" si="60"/>
        <v>31</v>
      </c>
      <c r="M319" s="47">
        <f t="shared" si="52"/>
        <v>1</v>
      </c>
      <c r="N319" s="48">
        <f t="shared" si="53"/>
        <v>50253</v>
      </c>
      <c r="O319" s="48">
        <f t="shared" si="54"/>
        <v>50253</v>
      </c>
      <c r="P319" s="48">
        <f t="shared" si="55"/>
        <v>50284</v>
      </c>
      <c r="Q319" s="20">
        <f>VLOOKUP(E319,'ВВОД '!$L$3:$M$44,2)</f>
        <v>365</v>
      </c>
      <c r="R319" s="49">
        <f t="shared" si="61"/>
        <v>0</v>
      </c>
      <c r="S319" s="49">
        <f t="shared" si="62"/>
        <v>31</v>
      </c>
      <c r="T319" s="50">
        <f t="shared" si="64"/>
        <v>0</v>
      </c>
      <c r="U319" s="51">
        <f t="shared" si="63"/>
        <v>0</v>
      </c>
      <c r="V319" s="51">
        <f>$I318*'ВВОД '!$B$14*L319/Q319</f>
        <v>0</v>
      </c>
      <c r="W319" s="6"/>
      <c r="X319" s="6"/>
      <c r="Y319" s="6"/>
    </row>
    <row r="320" spans="2:25" ht="16.5">
      <c r="B320" s="33">
        <v>307</v>
      </c>
      <c r="C320" s="34" t="s">
        <v>59</v>
      </c>
      <c r="D320" s="35">
        <f t="shared" si="56"/>
        <v>9</v>
      </c>
      <c r="E320" s="36">
        <f t="shared" si="57"/>
        <v>2037</v>
      </c>
      <c r="F320" s="37">
        <f>IF(B320=MAX('ВВОД '!$B$10:$G$10),G320+H320,IF((I319+H320)&gt;F319,F319,G320+H320))</f>
        <v>0</v>
      </c>
      <c r="G320" s="37">
        <f>IF(B320=MAX('ВВОД '!$B$10:$G$10),'Информационный расчет'!I319,IF((I319+H320)&gt;F319,F320-H320,I319))</f>
        <v>0</v>
      </c>
      <c r="H320" s="44">
        <f>IF($I319*'ВВОД '!$B$14*L320/Q320&gt;=0,T320,0)</f>
        <v>0</v>
      </c>
      <c r="I320" s="45">
        <f t="shared" si="58"/>
        <v>0</v>
      </c>
      <c r="J320" s="46"/>
      <c r="K320" s="40">
        <f t="shared" si="59"/>
        <v>0</v>
      </c>
      <c r="L320" s="47">
        <f t="shared" si="60"/>
        <v>30</v>
      </c>
      <c r="M320" s="47">
        <f t="shared" si="52"/>
        <v>1</v>
      </c>
      <c r="N320" s="48">
        <f t="shared" si="53"/>
        <v>50284</v>
      </c>
      <c r="O320" s="48">
        <f t="shared" si="54"/>
        <v>50284</v>
      </c>
      <c r="P320" s="48">
        <f t="shared" si="55"/>
        <v>50314</v>
      </c>
      <c r="Q320" s="20">
        <f>VLOOKUP(E320,'ВВОД '!$L$3:$M$44,2)</f>
        <v>365</v>
      </c>
      <c r="R320" s="49">
        <f t="shared" si="61"/>
        <v>0</v>
      </c>
      <c r="S320" s="49">
        <f t="shared" si="62"/>
        <v>30</v>
      </c>
      <c r="T320" s="50">
        <f t="shared" si="64"/>
        <v>0</v>
      </c>
      <c r="U320" s="51">
        <f t="shared" si="63"/>
        <v>0</v>
      </c>
      <c r="V320" s="51">
        <f>$I319*'ВВОД '!$B$14*L320/Q320</f>
        <v>0</v>
      </c>
      <c r="W320" s="6"/>
      <c r="X320" s="6"/>
      <c r="Y320" s="6"/>
    </row>
    <row r="321" spans="2:25" ht="16.5">
      <c r="B321" s="56">
        <v>308</v>
      </c>
      <c r="C321" s="34" t="s">
        <v>59</v>
      </c>
      <c r="D321" s="35">
        <f t="shared" si="56"/>
        <v>10</v>
      </c>
      <c r="E321" s="36">
        <f t="shared" si="57"/>
        <v>2037</v>
      </c>
      <c r="F321" s="37">
        <f>IF(B321=MAX('ВВОД '!$B$10:$G$10),G321+H321,IF((I320+H321)&gt;F320,F320,G321+H321))</f>
        <v>0</v>
      </c>
      <c r="G321" s="37">
        <f>IF(B321=MAX('ВВОД '!$B$10:$G$10),'Информационный расчет'!I320,IF((I320+H321)&gt;F320,F321-H321,I320))</f>
        <v>0</v>
      </c>
      <c r="H321" s="44">
        <f>IF($I320*'ВВОД '!$B$14*L321/Q321&gt;=0,T321,0)</f>
        <v>0</v>
      </c>
      <c r="I321" s="45">
        <f t="shared" si="58"/>
        <v>0</v>
      </c>
      <c r="J321" s="46"/>
      <c r="K321" s="40">
        <f t="shared" si="59"/>
        <v>0</v>
      </c>
      <c r="L321" s="47">
        <f t="shared" si="60"/>
        <v>31</v>
      </c>
      <c r="M321" s="47">
        <f t="shared" si="52"/>
        <v>1</v>
      </c>
      <c r="N321" s="48">
        <f t="shared" si="53"/>
        <v>50314</v>
      </c>
      <c r="O321" s="48">
        <f t="shared" si="54"/>
        <v>50314</v>
      </c>
      <c r="P321" s="48">
        <f t="shared" si="55"/>
        <v>50345</v>
      </c>
      <c r="Q321" s="20">
        <f>VLOOKUP(E321,'ВВОД '!$L$3:$M$44,2)</f>
        <v>365</v>
      </c>
      <c r="R321" s="49">
        <f t="shared" si="61"/>
        <v>0</v>
      </c>
      <c r="S321" s="49">
        <f t="shared" si="62"/>
        <v>31</v>
      </c>
      <c r="T321" s="50">
        <f t="shared" si="64"/>
        <v>0</v>
      </c>
      <c r="U321" s="51">
        <f t="shared" si="63"/>
        <v>0</v>
      </c>
      <c r="V321" s="51">
        <f>$I320*'ВВОД '!$B$14*L321/Q321</f>
        <v>0</v>
      </c>
      <c r="W321" s="6"/>
      <c r="X321" s="6"/>
      <c r="Y321" s="6"/>
    </row>
    <row r="322" spans="2:25" ht="16.5">
      <c r="B322" s="33">
        <v>309</v>
      </c>
      <c r="C322" s="34" t="s">
        <v>59</v>
      </c>
      <c r="D322" s="35">
        <f t="shared" si="56"/>
        <v>11</v>
      </c>
      <c r="E322" s="36">
        <f t="shared" si="57"/>
        <v>2037</v>
      </c>
      <c r="F322" s="37">
        <f>IF(B322=MAX('ВВОД '!$B$10:$G$10),G322+H322,IF((I321+H322)&gt;F321,F321,G322+H322))</f>
        <v>0</v>
      </c>
      <c r="G322" s="37">
        <f>IF(B322=MAX('ВВОД '!$B$10:$G$10),'Информационный расчет'!I321,IF((I321+H322)&gt;F321,F322-H322,I321))</f>
        <v>0</v>
      </c>
      <c r="H322" s="44">
        <f>IF($I321*'ВВОД '!$B$14*L322/Q322&gt;=0,T322,0)</f>
        <v>0</v>
      </c>
      <c r="I322" s="45">
        <f t="shared" si="58"/>
        <v>0</v>
      </c>
      <c r="J322" s="46"/>
      <c r="K322" s="40">
        <f t="shared" si="59"/>
        <v>0</v>
      </c>
      <c r="L322" s="47">
        <f t="shared" si="60"/>
        <v>30</v>
      </c>
      <c r="M322" s="47">
        <f t="shared" si="52"/>
        <v>1</v>
      </c>
      <c r="N322" s="48">
        <f t="shared" si="53"/>
        <v>50345</v>
      </c>
      <c r="O322" s="48">
        <f t="shared" si="54"/>
        <v>50345</v>
      </c>
      <c r="P322" s="48">
        <f t="shared" si="55"/>
        <v>50375</v>
      </c>
      <c r="Q322" s="20">
        <f>VLOOKUP(E322,'ВВОД '!$L$3:$M$44,2)</f>
        <v>365</v>
      </c>
      <c r="R322" s="49">
        <f t="shared" si="61"/>
        <v>0</v>
      </c>
      <c r="S322" s="49">
        <f t="shared" si="62"/>
        <v>30</v>
      </c>
      <c r="T322" s="50">
        <f t="shared" si="64"/>
        <v>0</v>
      </c>
      <c r="U322" s="51">
        <f t="shared" si="63"/>
        <v>0</v>
      </c>
      <c r="V322" s="51">
        <f>$I321*'ВВОД '!$B$14*L322/Q322</f>
        <v>0</v>
      </c>
      <c r="W322" s="6"/>
      <c r="X322" s="6"/>
      <c r="Y322" s="6"/>
    </row>
    <row r="323" spans="2:25" ht="16.5">
      <c r="B323" s="56">
        <v>310</v>
      </c>
      <c r="C323" s="34" t="s">
        <v>59</v>
      </c>
      <c r="D323" s="35">
        <f t="shared" si="56"/>
        <v>12</v>
      </c>
      <c r="E323" s="36">
        <f t="shared" si="57"/>
        <v>2037</v>
      </c>
      <c r="F323" s="37">
        <f>IF(B323=MAX('ВВОД '!$B$10:$G$10),G323+H323,IF((I322+H323)&gt;F322,F322,G323+H323))</f>
        <v>0</v>
      </c>
      <c r="G323" s="37">
        <f>IF(B323=MAX('ВВОД '!$B$10:$G$10),'Информационный расчет'!I322,IF((I322+H323)&gt;F322,F323-H323,I322))</f>
        <v>0</v>
      </c>
      <c r="H323" s="44">
        <f>IF($I322*'ВВОД '!$B$14*L323/Q323&gt;=0,T323,0)</f>
        <v>0</v>
      </c>
      <c r="I323" s="45">
        <f t="shared" si="58"/>
        <v>0</v>
      </c>
      <c r="J323" s="46"/>
      <c r="K323" s="40">
        <f t="shared" si="59"/>
        <v>0</v>
      </c>
      <c r="L323" s="47">
        <f t="shared" si="60"/>
        <v>31</v>
      </c>
      <c r="M323" s="47">
        <f t="shared" si="52"/>
        <v>1</v>
      </c>
      <c r="N323" s="48">
        <f t="shared" si="53"/>
        <v>50375</v>
      </c>
      <c r="O323" s="48">
        <f t="shared" si="54"/>
        <v>50375</v>
      </c>
      <c r="P323" s="48">
        <f t="shared" si="55"/>
        <v>50406</v>
      </c>
      <c r="Q323" s="20">
        <f>VLOOKUP(E323,'ВВОД '!$L$3:$M$44,2)</f>
        <v>365</v>
      </c>
      <c r="R323" s="49">
        <f t="shared" si="61"/>
        <v>0</v>
      </c>
      <c r="S323" s="49">
        <f t="shared" si="62"/>
        <v>31</v>
      </c>
      <c r="T323" s="50">
        <f t="shared" si="64"/>
        <v>0</v>
      </c>
      <c r="U323" s="51">
        <f t="shared" si="63"/>
        <v>0</v>
      </c>
      <c r="V323" s="51">
        <f>$I322*'ВВОД '!$B$14*L323/Q323</f>
        <v>0</v>
      </c>
      <c r="W323" s="6"/>
      <c r="X323" s="6"/>
      <c r="Y323" s="6"/>
    </row>
    <row r="324" spans="2:25" ht="16.5">
      <c r="B324" s="33">
        <v>311</v>
      </c>
      <c r="C324" s="34" t="s">
        <v>59</v>
      </c>
      <c r="D324" s="35">
        <f t="shared" si="56"/>
        <v>1</v>
      </c>
      <c r="E324" s="36">
        <f t="shared" si="57"/>
        <v>2038</v>
      </c>
      <c r="F324" s="37">
        <f>IF(B324=MAX('ВВОД '!$B$10:$G$10),G324+H324,IF((I323+H324)&gt;F323,F323,G324+H324))</f>
        <v>0</v>
      </c>
      <c r="G324" s="37">
        <f>IF(B324=MAX('ВВОД '!$B$10:$G$10),'Информационный расчет'!I323,IF((I323+H324)&gt;F323,F324-H324,I323))</f>
        <v>0</v>
      </c>
      <c r="H324" s="44">
        <f>IF($I323*'ВВОД '!$B$14*L324/Q324&gt;=0,T324,0)</f>
        <v>0</v>
      </c>
      <c r="I324" s="45">
        <f t="shared" si="58"/>
        <v>0</v>
      </c>
      <c r="J324" s="46"/>
      <c r="K324" s="40">
        <f t="shared" si="59"/>
        <v>0</v>
      </c>
      <c r="L324" s="47">
        <f t="shared" si="60"/>
        <v>31</v>
      </c>
      <c r="M324" s="47">
        <f t="shared" si="52"/>
        <v>1</v>
      </c>
      <c r="N324" s="48">
        <f t="shared" si="53"/>
        <v>50406</v>
      </c>
      <c r="O324" s="48">
        <f t="shared" si="54"/>
        <v>50406</v>
      </c>
      <c r="P324" s="48">
        <f t="shared" si="55"/>
        <v>50437</v>
      </c>
      <c r="Q324" s="20">
        <f>VLOOKUP(E324,'ВВОД '!$L$3:$M$44,2)</f>
        <v>365</v>
      </c>
      <c r="R324" s="49">
        <f t="shared" si="61"/>
        <v>0</v>
      </c>
      <c r="S324" s="49">
        <f t="shared" si="62"/>
        <v>31</v>
      </c>
      <c r="T324" s="50">
        <f t="shared" si="64"/>
        <v>0</v>
      </c>
      <c r="U324" s="51">
        <f t="shared" si="63"/>
        <v>0</v>
      </c>
      <c r="V324" s="51">
        <f>$I323*'ВВОД '!$B$14*L324/Q324</f>
        <v>0</v>
      </c>
      <c r="W324" s="6"/>
      <c r="X324" s="6"/>
      <c r="Y324" s="6"/>
    </row>
    <row r="325" spans="2:25" ht="16.5">
      <c r="B325" s="56">
        <v>312</v>
      </c>
      <c r="C325" s="34" t="s">
        <v>59</v>
      </c>
      <c r="D325" s="35">
        <f t="shared" si="56"/>
        <v>2</v>
      </c>
      <c r="E325" s="36">
        <f t="shared" si="57"/>
        <v>2038</v>
      </c>
      <c r="F325" s="37">
        <f>IF(B325=MAX('ВВОД '!$B$10:$G$10),G325+H325,IF((I324+H325)&gt;F324,F324,G325+H325))</f>
        <v>0</v>
      </c>
      <c r="G325" s="37">
        <f>IF(B325=MAX('ВВОД '!$B$10:$G$10),'Информационный расчет'!I324,IF((I324+H325)&gt;F324,F325-H325,I324))</f>
        <v>0</v>
      </c>
      <c r="H325" s="44">
        <f>IF($I324*'ВВОД '!$B$14*L325/Q325&gt;=0,T325,0)</f>
        <v>0</v>
      </c>
      <c r="I325" s="45">
        <f t="shared" si="58"/>
        <v>0</v>
      </c>
      <c r="J325" s="46"/>
      <c r="K325" s="40">
        <f t="shared" si="59"/>
        <v>0</v>
      </c>
      <c r="L325" s="47">
        <f t="shared" si="60"/>
        <v>28</v>
      </c>
      <c r="M325" s="47">
        <f t="shared" si="52"/>
        <v>1</v>
      </c>
      <c r="N325" s="48">
        <f t="shared" si="53"/>
        <v>50437</v>
      </c>
      <c r="O325" s="48">
        <f t="shared" si="54"/>
        <v>50437</v>
      </c>
      <c r="P325" s="48">
        <f t="shared" si="55"/>
        <v>50465</v>
      </c>
      <c r="Q325" s="20">
        <f>VLOOKUP(E325,'ВВОД '!$L$3:$M$44,2)</f>
        <v>365</v>
      </c>
      <c r="R325" s="49">
        <f t="shared" si="61"/>
        <v>0</v>
      </c>
      <c r="S325" s="49">
        <f t="shared" si="62"/>
        <v>28</v>
      </c>
      <c r="T325" s="50">
        <f t="shared" si="64"/>
        <v>0</v>
      </c>
      <c r="U325" s="51">
        <f t="shared" si="63"/>
        <v>0</v>
      </c>
      <c r="V325" s="51">
        <f>$I324*'ВВОД '!$B$14*L325/Q325</f>
        <v>0</v>
      </c>
      <c r="W325" s="6"/>
      <c r="X325" s="6"/>
      <c r="Y325" s="6"/>
    </row>
    <row r="326" spans="2:25" ht="16.5">
      <c r="B326" s="33">
        <v>313</v>
      </c>
      <c r="C326" s="34" t="s">
        <v>59</v>
      </c>
      <c r="D326" s="35">
        <f t="shared" si="56"/>
        <v>3</v>
      </c>
      <c r="E326" s="36">
        <f t="shared" si="57"/>
        <v>2038</v>
      </c>
      <c r="F326" s="37">
        <f>IF(B326=MAX('ВВОД '!$B$10:$G$10),G326+H326,IF((I325+H326)&gt;F325,F325,G326+H326))</f>
        <v>0</v>
      </c>
      <c r="G326" s="37">
        <f>IF(B326=MAX('ВВОД '!$B$10:$G$10),'Информационный расчет'!I325,IF((I325+H326)&gt;F325,F326-H326,I325))</f>
        <v>0</v>
      </c>
      <c r="H326" s="44">
        <f>IF($I325*'ВВОД '!$B$14*L326/Q326&gt;=0,T326,0)</f>
        <v>0</v>
      </c>
      <c r="I326" s="45">
        <f t="shared" si="58"/>
        <v>0</v>
      </c>
      <c r="J326" s="46"/>
      <c r="K326" s="40">
        <f t="shared" si="59"/>
        <v>0</v>
      </c>
      <c r="L326" s="47">
        <f t="shared" si="60"/>
        <v>31</v>
      </c>
      <c r="M326" s="47">
        <f t="shared" si="52"/>
        <v>1</v>
      </c>
      <c r="N326" s="48">
        <f t="shared" si="53"/>
        <v>50465</v>
      </c>
      <c r="O326" s="48">
        <f t="shared" si="54"/>
        <v>50465</v>
      </c>
      <c r="P326" s="48">
        <f t="shared" si="55"/>
        <v>50496</v>
      </c>
      <c r="Q326" s="20">
        <f>VLOOKUP(E326,'ВВОД '!$L$3:$M$44,2)</f>
        <v>365</v>
      </c>
      <c r="R326" s="49">
        <f t="shared" si="61"/>
        <v>0</v>
      </c>
      <c r="S326" s="49">
        <f t="shared" si="62"/>
        <v>31</v>
      </c>
      <c r="T326" s="50">
        <f t="shared" si="64"/>
        <v>0</v>
      </c>
      <c r="U326" s="51">
        <f t="shared" si="63"/>
        <v>0</v>
      </c>
      <c r="V326" s="51">
        <f>$I325*'ВВОД '!$B$14*L326/Q326</f>
        <v>0</v>
      </c>
      <c r="W326" s="6"/>
      <c r="X326" s="6"/>
      <c r="Y326" s="6"/>
    </row>
    <row r="327" spans="2:25" ht="16.5">
      <c r="B327" s="56">
        <v>314</v>
      </c>
      <c r="C327" s="34" t="s">
        <v>59</v>
      </c>
      <c r="D327" s="35">
        <f t="shared" si="56"/>
        <v>4</v>
      </c>
      <c r="E327" s="36">
        <f t="shared" si="57"/>
        <v>2038</v>
      </c>
      <c r="F327" s="37">
        <f>IF(B327=MAX('ВВОД '!$B$10:$G$10),G327+H327,IF((I326+H327)&gt;F326,F326,G327+H327))</f>
        <v>0</v>
      </c>
      <c r="G327" s="37">
        <f>IF(B327=MAX('ВВОД '!$B$10:$G$10),'Информационный расчет'!I326,IF((I326+H327)&gt;F326,F327-H327,I326))</f>
        <v>0</v>
      </c>
      <c r="H327" s="44">
        <f>IF($I326*'ВВОД '!$B$14*L327/Q327&gt;=0,T327,0)</f>
        <v>0</v>
      </c>
      <c r="I327" s="45">
        <f t="shared" si="58"/>
        <v>0</v>
      </c>
      <c r="J327" s="46"/>
      <c r="K327" s="40">
        <f t="shared" si="59"/>
        <v>0</v>
      </c>
      <c r="L327" s="47">
        <f t="shared" si="60"/>
        <v>30</v>
      </c>
      <c r="M327" s="47">
        <f t="shared" si="52"/>
        <v>1</v>
      </c>
      <c r="N327" s="48">
        <f t="shared" si="53"/>
        <v>50496</v>
      </c>
      <c r="O327" s="48">
        <f t="shared" si="54"/>
        <v>50496</v>
      </c>
      <c r="P327" s="48">
        <f t="shared" si="55"/>
        <v>50526</v>
      </c>
      <c r="Q327" s="20">
        <f>VLOOKUP(E327,'ВВОД '!$L$3:$M$44,2)</f>
        <v>365</v>
      </c>
      <c r="R327" s="49">
        <f t="shared" si="61"/>
        <v>0</v>
      </c>
      <c r="S327" s="49">
        <f t="shared" si="62"/>
        <v>30</v>
      </c>
      <c r="T327" s="50">
        <f t="shared" si="64"/>
        <v>0</v>
      </c>
      <c r="U327" s="51">
        <f t="shared" si="63"/>
        <v>0</v>
      </c>
      <c r="V327" s="51">
        <f>$I326*'ВВОД '!$B$14*L327/Q327</f>
        <v>0</v>
      </c>
      <c r="W327" s="6"/>
      <c r="X327" s="6"/>
      <c r="Y327" s="6"/>
    </row>
    <row r="328" spans="2:25" ht="16.5">
      <c r="B328" s="33">
        <v>315</v>
      </c>
      <c r="C328" s="34" t="s">
        <v>59</v>
      </c>
      <c r="D328" s="35">
        <f t="shared" si="56"/>
        <v>5</v>
      </c>
      <c r="E328" s="36">
        <f t="shared" si="57"/>
        <v>2038</v>
      </c>
      <c r="F328" s="37">
        <f>IF(B328=MAX('ВВОД '!$B$10:$G$10),G328+H328,IF((I327+H328)&gt;F327,F327,G328+H328))</f>
        <v>0</v>
      </c>
      <c r="G328" s="37">
        <f>IF(B328=MAX('ВВОД '!$B$10:$G$10),'Информационный расчет'!I327,IF((I327+H328)&gt;F327,F328-H328,I327))</f>
        <v>0</v>
      </c>
      <c r="H328" s="44">
        <f>IF($I327*'ВВОД '!$B$14*L328/Q328&gt;=0,T328,0)</f>
        <v>0</v>
      </c>
      <c r="I328" s="45">
        <f t="shared" si="58"/>
        <v>0</v>
      </c>
      <c r="J328" s="46"/>
      <c r="K328" s="40">
        <f t="shared" si="59"/>
        <v>0</v>
      </c>
      <c r="L328" s="47">
        <f t="shared" si="60"/>
        <v>31</v>
      </c>
      <c r="M328" s="47">
        <f t="shared" si="52"/>
        <v>1</v>
      </c>
      <c r="N328" s="48">
        <f t="shared" si="53"/>
        <v>50526</v>
      </c>
      <c r="O328" s="48">
        <f t="shared" si="54"/>
        <v>50526</v>
      </c>
      <c r="P328" s="48">
        <f t="shared" si="55"/>
        <v>50557</v>
      </c>
      <c r="Q328" s="20">
        <f>VLOOKUP(E328,'ВВОД '!$L$3:$M$44,2)</f>
        <v>365</v>
      </c>
      <c r="R328" s="49">
        <f t="shared" si="61"/>
        <v>0</v>
      </c>
      <c r="S328" s="49">
        <f t="shared" si="62"/>
        <v>31</v>
      </c>
      <c r="T328" s="50">
        <f t="shared" si="64"/>
        <v>0</v>
      </c>
      <c r="U328" s="51">
        <f t="shared" si="63"/>
        <v>0</v>
      </c>
      <c r="V328" s="51">
        <f>$I327*'ВВОД '!$B$14*L328/Q328</f>
        <v>0</v>
      </c>
      <c r="W328" s="6"/>
      <c r="X328" s="6"/>
      <c r="Y328" s="6"/>
    </row>
    <row r="329" spans="2:25" ht="16.5">
      <c r="B329" s="56">
        <v>316</v>
      </c>
      <c r="C329" s="34" t="s">
        <v>59</v>
      </c>
      <c r="D329" s="35">
        <f t="shared" si="56"/>
        <v>6</v>
      </c>
      <c r="E329" s="36">
        <f t="shared" si="57"/>
        <v>2038</v>
      </c>
      <c r="F329" s="37">
        <f>IF(B329=MAX('ВВОД '!$B$10:$G$10),G329+H329,IF((I328+H329)&gt;F328,F328,G329+H329))</f>
        <v>0</v>
      </c>
      <c r="G329" s="37">
        <f>IF(B329=MAX('ВВОД '!$B$10:$G$10),'Информационный расчет'!I328,IF((I328+H329)&gt;F328,F329-H329,I328))</f>
        <v>0</v>
      </c>
      <c r="H329" s="44">
        <f>IF($I328*'ВВОД '!$B$14*L329/Q329&gt;=0,T329,0)</f>
        <v>0</v>
      </c>
      <c r="I329" s="45">
        <f t="shared" si="58"/>
        <v>0</v>
      </c>
      <c r="J329" s="46"/>
      <c r="K329" s="40">
        <f t="shared" si="59"/>
        <v>0</v>
      </c>
      <c r="L329" s="47">
        <f t="shared" si="60"/>
        <v>30</v>
      </c>
      <c r="M329" s="47">
        <f t="shared" si="52"/>
        <v>1</v>
      </c>
      <c r="N329" s="48">
        <f t="shared" si="53"/>
        <v>50557</v>
      </c>
      <c r="O329" s="48">
        <f t="shared" si="54"/>
        <v>50557</v>
      </c>
      <c r="P329" s="48">
        <f t="shared" si="55"/>
        <v>50587</v>
      </c>
      <c r="Q329" s="20">
        <f>VLOOKUP(E329,'ВВОД '!$L$3:$M$44,2)</f>
        <v>365</v>
      </c>
      <c r="R329" s="49">
        <f t="shared" si="61"/>
        <v>0</v>
      </c>
      <c r="S329" s="49">
        <f t="shared" si="62"/>
        <v>30</v>
      </c>
      <c r="T329" s="50">
        <f t="shared" si="64"/>
        <v>0</v>
      </c>
      <c r="U329" s="51">
        <f t="shared" si="63"/>
        <v>0</v>
      </c>
      <c r="V329" s="51">
        <f>$I328*'ВВОД '!$B$14*L329/Q329</f>
        <v>0</v>
      </c>
      <c r="W329" s="6"/>
      <c r="X329" s="6"/>
      <c r="Y329" s="6"/>
    </row>
    <row r="330" spans="2:25" ht="16.5">
      <c r="B330" s="33">
        <v>317</v>
      </c>
      <c r="C330" s="34" t="s">
        <v>59</v>
      </c>
      <c r="D330" s="35">
        <f t="shared" si="56"/>
        <v>7</v>
      </c>
      <c r="E330" s="36">
        <f t="shared" si="57"/>
        <v>2038</v>
      </c>
      <c r="F330" s="37">
        <f>IF(B330=MAX('ВВОД '!$B$10:$G$10),G330+H330,IF((I329+H330)&gt;F329,F329,G330+H330))</f>
        <v>0</v>
      </c>
      <c r="G330" s="37">
        <f>IF(B330=MAX('ВВОД '!$B$10:$G$10),'Информационный расчет'!I329,IF((I329+H330)&gt;F329,F330-H330,I329))</f>
        <v>0</v>
      </c>
      <c r="H330" s="44">
        <f>IF($I329*'ВВОД '!$B$14*L330/Q330&gt;=0,T330,0)</f>
        <v>0</v>
      </c>
      <c r="I330" s="45">
        <f t="shared" si="58"/>
        <v>0</v>
      </c>
      <c r="J330" s="46"/>
      <c r="K330" s="40">
        <f t="shared" si="59"/>
        <v>0</v>
      </c>
      <c r="L330" s="47">
        <f t="shared" si="60"/>
        <v>31</v>
      </c>
      <c r="M330" s="47">
        <f t="shared" si="52"/>
        <v>1</v>
      </c>
      <c r="N330" s="48">
        <f t="shared" si="53"/>
        <v>50587</v>
      </c>
      <c r="O330" s="48">
        <f t="shared" si="54"/>
        <v>50587</v>
      </c>
      <c r="P330" s="48">
        <f t="shared" si="55"/>
        <v>50618</v>
      </c>
      <c r="Q330" s="20">
        <f>VLOOKUP(E330,'ВВОД '!$L$3:$M$44,2)</f>
        <v>365</v>
      </c>
      <c r="R330" s="49">
        <f t="shared" si="61"/>
        <v>0</v>
      </c>
      <c r="S330" s="49">
        <f t="shared" si="62"/>
        <v>31</v>
      </c>
      <c r="T330" s="50">
        <f t="shared" si="64"/>
        <v>0</v>
      </c>
      <c r="U330" s="51">
        <f t="shared" si="63"/>
        <v>0</v>
      </c>
      <c r="V330" s="51">
        <f>$I329*'ВВОД '!$B$14*L330/Q330</f>
        <v>0</v>
      </c>
      <c r="W330" s="6"/>
      <c r="X330" s="6"/>
      <c r="Y330" s="6"/>
    </row>
    <row r="331" spans="2:25" ht="16.5">
      <c r="B331" s="56">
        <v>318</v>
      </c>
      <c r="C331" s="34" t="s">
        <v>59</v>
      </c>
      <c r="D331" s="35">
        <f t="shared" si="56"/>
        <v>8</v>
      </c>
      <c r="E331" s="36">
        <f t="shared" si="57"/>
        <v>2038</v>
      </c>
      <c r="F331" s="37">
        <f>IF(B331=MAX('ВВОД '!$B$10:$G$10),G331+H331,IF((I330+H331)&gt;F330,F330,G331+H331))</f>
        <v>0</v>
      </c>
      <c r="G331" s="37">
        <f>IF(B331=MAX('ВВОД '!$B$10:$G$10),'Информационный расчет'!I330,IF((I330+H331)&gt;F330,F331-H331,I330))</f>
        <v>0</v>
      </c>
      <c r="H331" s="44">
        <f>IF($I330*'ВВОД '!$B$14*L331/Q331&gt;=0,T331,0)</f>
        <v>0</v>
      </c>
      <c r="I331" s="45">
        <f t="shared" si="58"/>
        <v>0</v>
      </c>
      <c r="J331" s="46"/>
      <c r="K331" s="40">
        <f t="shared" si="59"/>
        <v>0</v>
      </c>
      <c r="L331" s="47">
        <f t="shared" si="60"/>
        <v>31</v>
      </c>
      <c r="M331" s="47">
        <f t="shared" si="52"/>
        <v>1</v>
      </c>
      <c r="N331" s="48">
        <f t="shared" si="53"/>
        <v>50618</v>
      </c>
      <c r="O331" s="48">
        <f t="shared" si="54"/>
        <v>50618</v>
      </c>
      <c r="P331" s="48">
        <f t="shared" si="55"/>
        <v>50649</v>
      </c>
      <c r="Q331" s="20">
        <f>VLOOKUP(E331,'ВВОД '!$L$3:$M$44,2)</f>
        <v>365</v>
      </c>
      <c r="R331" s="49">
        <f t="shared" si="61"/>
        <v>0</v>
      </c>
      <c r="S331" s="49">
        <f t="shared" si="62"/>
        <v>31</v>
      </c>
      <c r="T331" s="50">
        <f t="shared" si="64"/>
        <v>0</v>
      </c>
      <c r="U331" s="51">
        <f t="shared" si="63"/>
        <v>0</v>
      </c>
      <c r="V331" s="51">
        <f>$I330*'ВВОД '!$B$14*L331/Q331</f>
        <v>0</v>
      </c>
      <c r="W331" s="6"/>
      <c r="X331" s="6"/>
      <c r="Y331" s="6"/>
    </row>
    <row r="332" spans="2:25" ht="16.5">
      <c r="B332" s="33">
        <v>319</v>
      </c>
      <c r="C332" s="34" t="s">
        <v>59</v>
      </c>
      <c r="D332" s="35">
        <f t="shared" si="56"/>
        <v>9</v>
      </c>
      <c r="E332" s="36">
        <f t="shared" si="57"/>
        <v>2038</v>
      </c>
      <c r="F332" s="37">
        <f>IF(B332=MAX('ВВОД '!$B$10:$G$10),G332+H332,IF((I331+H332)&gt;F331,F331,G332+H332))</f>
        <v>0</v>
      </c>
      <c r="G332" s="37">
        <f>IF(B332=MAX('ВВОД '!$B$10:$G$10),'Информационный расчет'!I331,IF((I331+H332)&gt;F331,F332-H332,I331))</f>
        <v>0</v>
      </c>
      <c r="H332" s="44">
        <f>IF($I331*'ВВОД '!$B$14*L332/Q332&gt;=0,T332,0)</f>
        <v>0</v>
      </c>
      <c r="I332" s="45">
        <f t="shared" si="58"/>
        <v>0</v>
      </c>
      <c r="J332" s="46"/>
      <c r="K332" s="40">
        <f t="shared" si="59"/>
        <v>0</v>
      </c>
      <c r="L332" s="47">
        <f t="shared" si="60"/>
        <v>30</v>
      </c>
      <c r="M332" s="47">
        <f t="shared" si="52"/>
        <v>1</v>
      </c>
      <c r="N332" s="48">
        <f t="shared" si="53"/>
        <v>50649</v>
      </c>
      <c r="O332" s="48">
        <f t="shared" si="54"/>
        <v>50649</v>
      </c>
      <c r="P332" s="48">
        <f t="shared" si="55"/>
        <v>50679</v>
      </c>
      <c r="Q332" s="20">
        <f>VLOOKUP(E332,'ВВОД '!$L$3:$M$44,2)</f>
        <v>365</v>
      </c>
      <c r="R332" s="49">
        <f t="shared" si="61"/>
        <v>0</v>
      </c>
      <c r="S332" s="49">
        <f t="shared" si="62"/>
        <v>30</v>
      </c>
      <c r="T332" s="50">
        <f t="shared" si="64"/>
        <v>0</v>
      </c>
      <c r="U332" s="51">
        <f t="shared" si="63"/>
        <v>0</v>
      </c>
      <c r="V332" s="51">
        <f>$I331*'ВВОД '!$B$14*L332/Q332</f>
        <v>0</v>
      </c>
      <c r="W332" s="6"/>
      <c r="X332" s="6"/>
      <c r="Y332" s="6"/>
    </row>
    <row r="333" spans="2:25" ht="16.5">
      <c r="B333" s="56">
        <v>320</v>
      </c>
      <c r="C333" s="34" t="s">
        <v>59</v>
      </c>
      <c r="D333" s="35">
        <f t="shared" si="56"/>
        <v>10</v>
      </c>
      <c r="E333" s="36">
        <f t="shared" si="57"/>
        <v>2038</v>
      </c>
      <c r="F333" s="37">
        <f>IF(B333=MAX('ВВОД '!$B$10:$G$10),G333+H333,IF((I332+H333)&gt;F332,F332,G333+H333))</f>
        <v>0</v>
      </c>
      <c r="G333" s="37">
        <f>IF(B333=MAX('ВВОД '!$B$10:$G$10),'Информационный расчет'!I332,IF((I332+H333)&gt;F332,F333-H333,I332))</f>
        <v>0</v>
      </c>
      <c r="H333" s="44">
        <f>IF($I332*'ВВОД '!$B$14*L333/Q333&gt;=0,T333,0)</f>
        <v>0</v>
      </c>
      <c r="I333" s="45">
        <f t="shared" si="58"/>
        <v>0</v>
      </c>
      <c r="J333" s="46"/>
      <c r="K333" s="40">
        <f t="shared" si="59"/>
        <v>0</v>
      </c>
      <c r="L333" s="47">
        <f t="shared" si="60"/>
        <v>31</v>
      </c>
      <c r="M333" s="47">
        <f t="shared" si="52"/>
        <v>1</v>
      </c>
      <c r="N333" s="48">
        <f t="shared" si="53"/>
        <v>50679</v>
      </c>
      <c r="O333" s="48">
        <f t="shared" si="54"/>
        <v>50679</v>
      </c>
      <c r="P333" s="48">
        <f t="shared" si="55"/>
        <v>50710</v>
      </c>
      <c r="Q333" s="20">
        <f>VLOOKUP(E333,'ВВОД '!$L$3:$M$44,2)</f>
        <v>365</v>
      </c>
      <c r="R333" s="49">
        <f t="shared" si="61"/>
        <v>0</v>
      </c>
      <c r="S333" s="49">
        <f t="shared" si="62"/>
        <v>31</v>
      </c>
      <c r="T333" s="50">
        <f t="shared" si="64"/>
        <v>0</v>
      </c>
      <c r="U333" s="51">
        <f t="shared" si="63"/>
        <v>0</v>
      </c>
      <c r="V333" s="51">
        <f>$I332*'ВВОД '!$B$14*L333/Q333</f>
        <v>0</v>
      </c>
      <c r="W333" s="6"/>
      <c r="X333" s="6"/>
      <c r="Y333" s="6"/>
    </row>
    <row r="334" spans="2:25" ht="16.5">
      <c r="B334" s="33">
        <v>321</v>
      </c>
      <c r="C334" s="34" t="s">
        <v>59</v>
      </c>
      <c r="D334" s="35">
        <f t="shared" si="56"/>
        <v>11</v>
      </c>
      <c r="E334" s="36">
        <f t="shared" si="57"/>
        <v>2038</v>
      </c>
      <c r="F334" s="37">
        <f>IF(B334=MAX('ВВОД '!$B$10:$G$10),G334+H334,IF((I333+H334)&gt;F333,F333,G334+H334))</f>
        <v>0</v>
      </c>
      <c r="G334" s="37">
        <f>IF(B334=MAX('ВВОД '!$B$10:$G$10),'Информационный расчет'!I333,IF((I333+H334)&gt;F333,F334-H334,I333))</f>
        <v>0</v>
      </c>
      <c r="H334" s="44">
        <f>IF($I333*'ВВОД '!$B$14*L334/Q334&gt;=0,T334,0)</f>
        <v>0</v>
      </c>
      <c r="I334" s="45">
        <f t="shared" si="58"/>
        <v>0</v>
      </c>
      <c r="J334" s="46"/>
      <c r="K334" s="40">
        <f t="shared" si="59"/>
        <v>0</v>
      </c>
      <c r="L334" s="47">
        <f t="shared" si="60"/>
        <v>30</v>
      </c>
      <c r="M334" s="47">
        <f aca="true" t="shared" si="65" ref="M334:M373">IF(C334="не позднее последнего числа",1,C334)</f>
        <v>1</v>
      </c>
      <c r="N334" s="48">
        <f aca="true" t="shared" si="66" ref="N334:N373">DATE(E334,D334,M334)</f>
        <v>50710</v>
      </c>
      <c r="O334" s="48">
        <f aca="true" t="shared" si="67" ref="O334:O373">DATE(E334,D334,1)</f>
        <v>50710</v>
      </c>
      <c r="P334" s="48">
        <f aca="true" t="shared" si="68" ref="P334:P373">DATE(E334,D334+1,1)</f>
        <v>50740</v>
      </c>
      <c r="Q334" s="20">
        <f>VLOOKUP(E334,'ВВОД '!$L$3:$M$44,2)</f>
        <v>365</v>
      </c>
      <c r="R334" s="49">
        <f t="shared" si="61"/>
        <v>0</v>
      </c>
      <c r="S334" s="49">
        <f t="shared" si="62"/>
        <v>30</v>
      </c>
      <c r="T334" s="50">
        <f t="shared" si="64"/>
        <v>0</v>
      </c>
      <c r="U334" s="51">
        <f t="shared" si="63"/>
        <v>0</v>
      </c>
      <c r="V334" s="51">
        <f>$I333*'ВВОД '!$B$14*L334/Q334</f>
        <v>0</v>
      </c>
      <c r="W334" s="6"/>
      <c r="X334" s="6"/>
      <c r="Y334" s="6"/>
    </row>
    <row r="335" spans="2:25" ht="16.5">
      <c r="B335" s="56">
        <v>322</v>
      </c>
      <c r="C335" s="34" t="s">
        <v>59</v>
      </c>
      <c r="D335" s="35">
        <f aca="true" t="shared" si="69" ref="D335:D373">IF(E335=E334,D334+1,1)</f>
        <v>12</v>
      </c>
      <c r="E335" s="36">
        <f aca="true" t="shared" si="70" ref="E335:E373">IF(D334&lt;12,E334,E334+1)</f>
        <v>2038</v>
      </c>
      <c r="F335" s="37">
        <f>IF(B335=MAX('ВВОД '!$B$10:$G$10),G335+H335,IF((I334+H335)&gt;F334,F334,G335+H335))</f>
        <v>0</v>
      </c>
      <c r="G335" s="37">
        <f>IF(B335=MAX('ВВОД '!$B$10:$G$10),'Информационный расчет'!I334,IF((I334+H335)&gt;F334,F335-H335,I334))</f>
        <v>0</v>
      </c>
      <c r="H335" s="44">
        <f>IF($I334*'ВВОД '!$B$14*L335/Q335&gt;=0,T335,0)</f>
        <v>0</v>
      </c>
      <c r="I335" s="45">
        <f aca="true" t="shared" si="71" ref="I335:I373">I334-J335-G335</f>
        <v>0</v>
      </c>
      <c r="J335" s="46"/>
      <c r="K335" s="40">
        <f aca="true" t="shared" si="72" ref="K335:K373">IF(G335&lt;0,1,0)</f>
        <v>0</v>
      </c>
      <c r="L335" s="47">
        <f aca="true" t="shared" si="73" ref="L335:L373">$P335-$P334</f>
        <v>31</v>
      </c>
      <c r="M335" s="47">
        <f t="shared" si="65"/>
        <v>1</v>
      </c>
      <c r="N335" s="48">
        <f t="shared" si="66"/>
        <v>50740</v>
      </c>
      <c r="O335" s="48">
        <f t="shared" si="67"/>
        <v>50740</v>
      </c>
      <c r="P335" s="48">
        <f t="shared" si="68"/>
        <v>50771</v>
      </c>
      <c r="Q335" s="20">
        <f>VLOOKUP(E335,'ВВОД '!$L$3:$M$44,2)</f>
        <v>365</v>
      </c>
      <c r="R335" s="49">
        <f aca="true" t="shared" si="74" ref="R335:R373">IF(M335&gt;19,P335-N335-1,0)</f>
        <v>0</v>
      </c>
      <c r="S335" s="49">
        <f aca="true" t="shared" si="75" ref="S335:S373">IF(R333&gt;L335,L335,L335-R333)</f>
        <v>31</v>
      </c>
      <c r="T335" s="50">
        <f t="shared" si="64"/>
        <v>0</v>
      </c>
      <c r="U335" s="51">
        <f aca="true" t="shared" si="76" ref="U335:U373">INT((V335+0.000000001)*1000)</f>
        <v>0</v>
      </c>
      <c r="V335" s="51">
        <f>$I334*'ВВОД '!$B$14*L335/Q335</f>
        <v>0</v>
      </c>
      <c r="W335" s="6"/>
      <c r="X335" s="6"/>
      <c r="Y335" s="6"/>
    </row>
    <row r="336" spans="2:25" ht="16.5">
      <c r="B336" s="33">
        <v>323</v>
      </c>
      <c r="C336" s="34" t="s">
        <v>59</v>
      </c>
      <c r="D336" s="35">
        <f t="shared" si="69"/>
        <v>1</v>
      </c>
      <c r="E336" s="36">
        <f t="shared" si="70"/>
        <v>2039</v>
      </c>
      <c r="F336" s="37">
        <f>IF(B336=MAX('ВВОД '!$B$10:$G$10),G336+H336,IF((I335+H336)&gt;F335,F335,G336+H336))</f>
        <v>0</v>
      </c>
      <c r="G336" s="37">
        <f>IF(B336=MAX('ВВОД '!$B$10:$G$10),'Информационный расчет'!I335,IF((I335+H336)&gt;F335,F336-H336,I335))</f>
        <v>0</v>
      </c>
      <c r="H336" s="44">
        <f>IF($I335*'ВВОД '!$B$14*L336/Q336&gt;=0,T336,0)</f>
        <v>0</v>
      </c>
      <c r="I336" s="45">
        <f t="shared" si="71"/>
        <v>0</v>
      </c>
      <c r="J336" s="46"/>
      <c r="K336" s="40">
        <f t="shared" si="72"/>
        <v>0</v>
      </c>
      <c r="L336" s="47">
        <f t="shared" si="73"/>
        <v>31</v>
      </c>
      <c r="M336" s="47">
        <f t="shared" si="65"/>
        <v>1</v>
      </c>
      <c r="N336" s="48">
        <f t="shared" si="66"/>
        <v>50771</v>
      </c>
      <c r="O336" s="48">
        <f t="shared" si="67"/>
        <v>50771</v>
      </c>
      <c r="P336" s="48">
        <f t="shared" si="68"/>
        <v>50802</v>
      </c>
      <c r="Q336" s="20">
        <f>VLOOKUP(E336,'ВВОД '!$L$3:$M$44,2)</f>
        <v>365</v>
      </c>
      <c r="R336" s="49">
        <f t="shared" si="74"/>
        <v>0</v>
      </c>
      <c r="S336" s="49">
        <f t="shared" si="75"/>
        <v>31</v>
      </c>
      <c r="T336" s="50">
        <f aca="true" t="shared" si="77" ref="T336:T373">ROUND(IF(RIGHT(U336,1)="5",V336+0.001,V336),2)</f>
        <v>0</v>
      </c>
      <c r="U336" s="51">
        <f t="shared" si="76"/>
        <v>0</v>
      </c>
      <c r="V336" s="51">
        <f>$I335*'ВВОД '!$B$14*L336/Q336</f>
        <v>0</v>
      </c>
      <c r="W336" s="6"/>
      <c r="X336" s="6"/>
      <c r="Y336" s="6"/>
    </row>
    <row r="337" spans="2:25" ht="16.5">
      <c r="B337" s="56">
        <v>324</v>
      </c>
      <c r="C337" s="34" t="s">
        <v>59</v>
      </c>
      <c r="D337" s="35">
        <f t="shared" si="69"/>
        <v>2</v>
      </c>
      <c r="E337" s="36">
        <f t="shared" si="70"/>
        <v>2039</v>
      </c>
      <c r="F337" s="37">
        <f>IF(B337=MAX('ВВОД '!$B$10:$G$10),G337+H337,IF((I336+H337)&gt;F336,F336,G337+H337))</f>
        <v>0</v>
      </c>
      <c r="G337" s="37">
        <f>IF(B337=MAX('ВВОД '!$B$10:$G$10),'Информационный расчет'!I336,IF((I336+H337)&gt;F336,F337-H337,I336))</f>
        <v>0</v>
      </c>
      <c r="H337" s="44">
        <f>IF($I336*'ВВОД '!$B$14*L337/Q337&gt;=0,T337,0)</f>
        <v>0</v>
      </c>
      <c r="I337" s="45">
        <f t="shared" si="71"/>
        <v>0</v>
      </c>
      <c r="J337" s="46"/>
      <c r="K337" s="40">
        <f t="shared" si="72"/>
        <v>0</v>
      </c>
      <c r="L337" s="47">
        <f t="shared" si="73"/>
        <v>28</v>
      </c>
      <c r="M337" s="47">
        <f t="shared" si="65"/>
        <v>1</v>
      </c>
      <c r="N337" s="48">
        <f t="shared" si="66"/>
        <v>50802</v>
      </c>
      <c r="O337" s="48">
        <f t="shared" si="67"/>
        <v>50802</v>
      </c>
      <c r="P337" s="48">
        <f t="shared" si="68"/>
        <v>50830</v>
      </c>
      <c r="Q337" s="20">
        <f>VLOOKUP(E337,'ВВОД '!$L$3:$M$44,2)</f>
        <v>365</v>
      </c>
      <c r="R337" s="49">
        <f t="shared" si="74"/>
        <v>0</v>
      </c>
      <c r="S337" s="49">
        <f t="shared" si="75"/>
        <v>28</v>
      </c>
      <c r="T337" s="50">
        <f t="shared" si="77"/>
        <v>0</v>
      </c>
      <c r="U337" s="51">
        <f t="shared" si="76"/>
        <v>0</v>
      </c>
      <c r="V337" s="51">
        <f>$I336*'ВВОД '!$B$14*L337/Q337</f>
        <v>0</v>
      </c>
      <c r="W337" s="6"/>
      <c r="X337" s="6"/>
      <c r="Y337" s="6"/>
    </row>
    <row r="338" spans="2:22" ht="16.5">
      <c r="B338" s="33">
        <v>325</v>
      </c>
      <c r="C338" s="34" t="s">
        <v>59</v>
      </c>
      <c r="D338" s="35">
        <f t="shared" si="69"/>
        <v>3</v>
      </c>
      <c r="E338" s="36">
        <f t="shared" si="70"/>
        <v>2039</v>
      </c>
      <c r="F338" s="37">
        <f>IF(B338=MAX('ВВОД '!$B$10:$G$10),G338+H338,IF((I337+H338)&gt;F337,F337,G338+H338))</f>
        <v>0</v>
      </c>
      <c r="G338" s="37">
        <f>IF(B338=MAX('ВВОД '!$B$10:$G$10),'Информационный расчет'!I337,IF((I337+H338)&gt;F337,F338-H338,I337))</f>
        <v>0</v>
      </c>
      <c r="H338" s="44">
        <f>IF($I337*'ВВОД '!$B$14*L338/Q338&gt;=0,T338,0)</f>
        <v>0</v>
      </c>
      <c r="I338" s="45">
        <f t="shared" si="71"/>
        <v>0</v>
      </c>
      <c r="J338" s="46"/>
      <c r="K338" s="40">
        <f t="shared" si="72"/>
        <v>0</v>
      </c>
      <c r="L338" s="47">
        <f t="shared" si="73"/>
        <v>31</v>
      </c>
      <c r="M338" s="47">
        <f t="shared" si="65"/>
        <v>1</v>
      </c>
      <c r="N338" s="48">
        <f t="shared" si="66"/>
        <v>50830</v>
      </c>
      <c r="O338" s="48">
        <f t="shared" si="67"/>
        <v>50830</v>
      </c>
      <c r="P338" s="48">
        <f t="shared" si="68"/>
        <v>50861</v>
      </c>
      <c r="Q338" s="20">
        <f>VLOOKUP(E338,'ВВОД '!$L$3:$M$44,2)</f>
        <v>365</v>
      </c>
      <c r="R338" s="49">
        <f t="shared" si="74"/>
        <v>0</v>
      </c>
      <c r="S338" s="49">
        <f t="shared" si="75"/>
        <v>31</v>
      </c>
      <c r="T338" s="50">
        <f t="shared" si="77"/>
        <v>0</v>
      </c>
      <c r="U338" s="51">
        <f t="shared" si="76"/>
        <v>0</v>
      </c>
      <c r="V338" s="51">
        <f>$I337*'ВВОД '!$B$14*L338/Q338</f>
        <v>0</v>
      </c>
    </row>
    <row r="339" spans="2:22" ht="16.5">
      <c r="B339" s="56">
        <v>326</v>
      </c>
      <c r="C339" s="34" t="s">
        <v>59</v>
      </c>
      <c r="D339" s="35">
        <f t="shared" si="69"/>
        <v>4</v>
      </c>
      <c r="E339" s="36">
        <f t="shared" si="70"/>
        <v>2039</v>
      </c>
      <c r="F339" s="37">
        <f>IF(B339=MAX('ВВОД '!$B$10:$G$10),G339+H339,IF((I338+H339)&gt;F338,F338,G339+H339))</f>
        <v>0</v>
      </c>
      <c r="G339" s="37">
        <f>IF(B339=MAX('ВВОД '!$B$10:$G$10),'Информационный расчет'!I338,IF((I338+H339)&gt;F338,F339-H339,I338))</f>
        <v>0</v>
      </c>
      <c r="H339" s="44">
        <f>IF($I338*'ВВОД '!$B$14*L339/Q339&gt;=0,T339,0)</f>
        <v>0</v>
      </c>
      <c r="I339" s="45">
        <f t="shared" si="71"/>
        <v>0</v>
      </c>
      <c r="J339" s="46"/>
      <c r="K339" s="40">
        <f t="shared" si="72"/>
        <v>0</v>
      </c>
      <c r="L339" s="47">
        <f t="shared" si="73"/>
        <v>30</v>
      </c>
      <c r="M339" s="47">
        <f t="shared" si="65"/>
        <v>1</v>
      </c>
      <c r="N339" s="48">
        <f t="shared" si="66"/>
        <v>50861</v>
      </c>
      <c r="O339" s="48">
        <f t="shared" si="67"/>
        <v>50861</v>
      </c>
      <c r="P339" s="48">
        <f t="shared" si="68"/>
        <v>50891</v>
      </c>
      <c r="Q339" s="20">
        <f>VLOOKUP(E339,'ВВОД '!$L$3:$M$44,2)</f>
        <v>365</v>
      </c>
      <c r="R339" s="49">
        <f t="shared" si="74"/>
        <v>0</v>
      </c>
      <c r="S339" s="49">
        <f t="shared" si="75"/>
        <v>30</v>
      </c>
      <c r="T339" s="50">
        <f t="shared" si="77"/>
        <v>0</v>
      </c>
      <c r="U339" s="51">
        <f t="shared" si="76"/>
        <v>0</v>
      </c>
      <c r="V339" s="51">
        <f>$I338*'ВВОД '!$B$14*L339/Q339</f>
        <v>0</v>
      </c>
    </row>
    <row r="340" spans="2:22" ht="16.5">
      <c r="B340" s="33">
        <v>327</v>
      </c>
      <c r="C340" s="34" t="s">
        <v>59</v>
      </c>
      <c r="D340" s="35">
        <f t="shared" si="69"/>
        <v>5</v>
      </c>
      <c r="E340" s="36">
        <f t="shared" si="70"/>
        <v>2039</v>
      </c>
      <c r="F340" s="37">
        <f>IF(B340=MAX('ВВОД '!$B$10:$G$10),G340+H340,IF((I339+H340)&gt;F339,F339,G340+H340))</f>
        <v>0</v>
      </c>
      <c r="G340" s="37">
        <f>IF(B340=MAX('ВВОД '!$B$10:$G$10),'Информационный расчет'!I339,IF((I339+H340)&gt;F339,F340-H340,I339))</f>
        <v>0</v>
      </c>
      <c r="H340" s="44">
        <f>IF($I339*'ВВОД '!$B$14*L340/Q340&gt;=0,T340,0)</f>
        <v>0</v>
      </c>
      <c r="I340" s="45">
        <f t="shared" si="71"/>
        <v>0</v>
      </c>
      <c r="J340" s="46"/>
      <c r="K340" s="40">
        <f t="shared" si="72"/>
        <v>0</v>
      </c>
      <c r="L340" s="47">
        <f t="shared" si="73"/>
        <v>31</v>
      </c>
      <c r="M340" s="47">
        <f t="shared" si="65"/>
        <v>1</v>
      </c>
      <c r="N340" s="48">
        <f t="shared" si="66"/>
        <v>50891</v>
      </c>
      <c r="O340" s="48">
        <f t="shared" si="67"/>
        <v>50891</v>
      </c>
      <c r="P340" s="48">
        <f t="shared" si="68"/>
        <v>50922</v>
      </c>
      <c r="Q340" s="20">
        <f>VLOOKUP(E340,'ВВОД '!$L$3:$M$44,2)</f>
        <v>365</v>
      </c>
      <c r="R340" s="49">
        <f t="shared" si="74"/>
        <v>0</v>
      </c>
      <c r="S340" s="49">
        <f t="shared" si="75"/>
        <v>31</v>
      </c>
      <c r="T340" s="50">
        <f t="shared" si="77"/>
        <v>0</v>
      </c>
      <c r="U340" s="51">
        <f t="shared" si="76"/>
        <v>0</v>
      </c>
      <c r="V340" s="51">
        <f>$I339*'ВВОД '!$B$14*L340/Q340</f>
        <v>0</v>
      </c>
    </row>
    <row r="341" spans="2:22" ht="16.5">
      <c r="B341" s="56">
        <v>328</v>
      </c>
      <c r="C341" s="34" t="s">
        <v>59</v>
      </c>
      <c r="D341" s="35">
        <f t="shared" si="69"/>
        <v>6</v>
      </c>
      <c r="E341" s="36">
        <f t="shared" si="70"/>
        <v>2039</v>
      </c>
      <c r="F341" s="37">
        <f>IF(B341=MAX('ВВОД '!$B$10:$G$10),G341+H341,IF((I340+H341)&gt;F340,F340,G341+H341))</f>
        <v>0</v>
      </c>
      <c r="G341" s="37">
        <f>IF(B341=MAX('ВВОД '!$B$10:$G$10),'Информационный расчет'!I340,IF((I340+H341)&gt;F340,F341-H341,I340))</f>
        <v>0</v>
      </c>
      <c r="H341" s="44">
        <f>IF($I340*'ВВОД '!$B$14*L341/Q341&gt;=0,T341,0)</f>
        <v>0</v>
      </c>
      <c r="I341" s="45">
        <f t="shared" si="71"/>
        <v>0</v>
      </c>
      <c r="J341" s="46"/>
      <c r="K341" s="40">
        <f t="shared" si="72"/>
        <v>0</v>
      </c>
      <c r="L341" s="47">
        <f t="shared" si="73"/>
        <v>30</v>
      </c>
      <c r="M341" s="47">
        <f t="shared" si="65"/>
        <v>1</v>
      </c>
      <c r="N341" s="48">
        <f t="shared" si="66"/>
        <v>50922</v>
      </c>
      <c r="O341" s="48">
        <f t="shared" si="67"/>
        <v>50922</v>
      </c>
      <c r="P341" s="48">
        <f t="shared" si="68"/>
        <v>50952</v>
      </c>
      <c r="Q341" s="20">
        <f>VLOOKUP(E341,'ВВОД '!$L$3:$M$44,2)</f>
        <v>365</v>
      </c>
      <c r="R341" s="49">
        <f t="shared" si="74"/>
        <v>0</v>
      </c>
      <c r="S341" s="49">
        <f t="shared" si="75"/>
        <v>30</v>
      </c>
      <c r="T341" s="50">
        <f t="shared" si="77"/>
        <v>0</v>
      </c>
      <c r="U341" s="51">
        <f t="shared" si="76"/>
        <v>0</v>
      </c>
      <c r="V341" s="51">
        <f>$I340*'ВВОД '!$B$14*L341/Q341</f>
        <v>0</v>
      </c>
    </row>
    <row r="342" spans="2:22" ht="16.5">
      <c r="B342" s="33">
        <v>329</v>
      </c>
      <c r="C342" s="34" t="s">
        <v>59</v>
      </c>
      <c r="D342" s="35">
        <f t="shared" si="69"/>
        <v>7</v>
      </c>
      <c r="E342" s="36">
        <f t="shared" si="70"/>
        <v>2039</v>
      </c>
      <c r="F342" s="37">
        <f>IF(B342=MAX('ВВОД '!$B$10:$G$10),G342+H342,IF((I341+H342)&gt;F341,F341,G342+H342))</f>
        <v>0</v>
      </c>
      <c r="G342" s="37">
        <f>IF(B342=MAX('ВВОД '!$B$10:$G$10),'Информационный расчет'!I341,IF((I341+H342)&gt;F341,F342-H342,I341))</f>
        <v>0</v>
      </c>
      <c r="H342" s="44">
        <f>IF($I341*'ВВОД '!$B$14*L342/Q342&gt;=0,T342,0)</f>
        <v>0</v>
      </c>
      <c r="I342" s="45">
        <f t="shared" si="71"/>
        <v>0</v>
      </c>
      <c r="J342" s="46"/>
      <c r="K342" s="40">
        <f t="shared" si="72"/>
        <v>0</v>
      </c>
      <c r="L342" s="47">
        <f t="shared" si="73"/>
        <v>31</v>
      </c>
      <c r="M342" s="47">
        <f t="shared" si="65"/>
        <v>1</v>
      </c>
      <c r="N342" s="48">
        <f t="shared" si="66"/>
        <v>50952</v>
      </c>
      <c r="O342" s="48">
        <f t="shared" si="67"/>
        <v>50952</v>
      </c>
      <c r="P342" s="48">
        <f t="shared" si="68"/>
        <v>50983</v>
      </c>
      <c r="Q342" s="20">
        <f>VLOOKUP(E342,'ВВОД '!$L$3:$M$44,2)</f>
        <v>365</v>
      </c>
      <c r="R342" s="49">
        <f t="shared" si="74"/>
        <v>0</v>
      </c>
      <c r="S342" s="49">
        <f t="shared" si="75"/>
        <v>31</v>
      </c>
      <c r="T342" s="50">
        <f t="shared" si="77"/>
        <v>0</v>
      </c>
      <c r="U342" s="51">
        <f t="shared" si="76"/>
        <v>0</v>
      </c>
      <c r="V342" s="51">
        <f>$I341*'ВВОД '!$B$14*L342/Q342</f>
        <v>0</v>
      </c>
    </row>
    <row r="343" spans="2:22" ht="16.5">
      <c r="B343" s="56">
        <v>330</v>
      </c>
      <c r="C343" s="34" t="s">
        <v>59</v>
      </c>
      <c r="D343" s="35">
        <f t="shared" si="69"/>
        <v>8</v>
      </c>
      <c r="E343" s="36">
        <f t="shared" si="70"/>
        <v>2039</v>
      </c>
      <c r="F343" s="37">
        <f>IF(B343=MAX('ВВОД '!$B$10:$G$10),G343+H343,IF((I342+H343)&gt;F342,F342,G343+H343))</f>
        <v>0</v>
      </c>
      <c r="G343" s="37">
        <f>IF(B343=MAX('ВВОД '!$B$10:$G$10),'Информационный расчет'!I342,IF((I342+H343)&gt;F342,F343-H343,I342))</f>
        <v>0</v>
      </c>
      <c r="H343" s="44">
        <f>IF($I342*'ВВОД '!$B$14*L343/Q343&gt;=0,T343,0)</f>
        <v>0</v>
      </c>
      <c r="I343" s="45">
        <f t="shared" si="71"/>
        <v>0</v>
      </c>
      <c r="J343" s="46"/>
      <c r="K343" s="40">
        <f t="shared" si="72"/>
        <v>0</v>
      </c>
      <c r="L343" s="47">
        <f t="shared" si="73"/>
        <v>31</v>
      </c>
      <c r="M343" s="47">
        <f t="shared" si="65"/>
        <v>1</v>
      </c>
      <c r="N343" s="48">
        <f t="shared" si="66"/>
        <v>50983</v>
      </c>
      <c r="O343" s="48">
        <f t="shared" si="67"/>
        <v>50983</v>
      </c>
      <c r="P343" s="48">
        <f t="shared" si="68"/>
        <v>51014</v>
      </c>
      <c r="Q343" s="20">
        <f>VLOOKUP(E343,'ВВОД '!$L$3:$M$44,2)</f>
        <v>365</v>
      </c>
      <c r="R343" s="49">
        <f t="shared" si="74"/>
        <v>0</v>
      </c>
      <c r="S343" s="49">
        <f t="shared" si="75"/>
        <v>31</v>
      </c>
      <c r="T343" s="50">
        <f t="shared" si="77"/>
        <v>0</v>
      </c>
      <c r="U343" s="51">
        <f t="shared" si="76"/>
        <v>0</v>
      </c>
      <c r="V343" s="51">
        <f>$I342*'ВВОД '!$B$14*L343/Q343</f>
        <v>0</v>
      </c>
    </row>
    <row r="344" spans="2:22" ht="16.5">
      <c r="B344" s="33">
        <v>331</v>
      </c>
      <c r="C344" s="34" t="s">
        <v>59</v>
      </c>
      <c r="D344" s="35">
        <f t="shared" si="69"/>
        <v>9</v>
      </c>
      <c r="E344" s="36">
        <f t="shared" si="70"/>
        <v>2039</v>
      </c>
      <c r="F344" s="37">
        <f>IF(B344=MAX('ВВОД '!$B$10:$G$10),G344+H344,IF((I343+H344)&gt;F343,F343,G344+H344))</f>
        <v>0</v>
      </c>
      <c r="G344" s="37">
        <f>IF(B344=MAX('ВВОД '!$B$10:$G$10),'Информационный расчет'!I343,IF((I343+H344)&gt;F343,F344-H344,I343))</f>
        <v>0</v>
      </c>
      <c r="H344" s="44">
        <f>IF($I343*'ВВОД '!$B$14*L344/Q344&gt;=0,T344,0)</f>
        <v>0</v>
      </c>
      <c r="I344" s="45">
        <f t="shared" si="71"/>
        <v>0</v>
      </c>
      <c r="J344" s="46"/>
      <c r="K344" s="40">
        <f t="shared" si="72"/>
        <v>0</v>
      </c>
      <c r="L344" s="47">
        <f t="shared" si="73"/>
        <v>30</v>
      </c>
      <c r="M344" s="47">
        <f t="shared" si="65"/>
        <v>1</v>
      </c>
      <c r="N344" s="48">
        <f t="shared" si="66"/>
        <v>51014</v>
      </c>
      <c r="O344" s="48">
        <f t="shared" si="67"/>
        <v>51014</v>
      </c>
      <c r="P344" s="48">
        <f t="shared" si="68"/>
        <v>51044</v>
      </c>
      <c r="Q344" s="20">
        <f>VLOOKUP(E344,'ВВОД '!$L$3:$M$44,2)</f>
        <v>365</v>
      </c>
      <c r="R344" s="49">
        <f t="shared" si="74"/>
        <v>0</v>
      </c>
      <c r="S344" s="49">
        <f t="shared" si="75"/>
        <v>30</v>
      </c>
      <c r="T344" s="50">
        <f t="shared" si="77"/>
        <v>0</v>
      </c>
      <c r="U344" s="51">
        <f t="shared" si="76"/>
        <v>0</v>
      </c>
      <c r="V344" s="51">
        <f>$I343*'ВВОД '!$B$14*L344/Q344</f>
        <v>0</v>
      </c>
    </row>
    <row r="345" spans="2:22" ht="16.5">
      <c r="B345" s="56">
        <v>332</v>
      </c>
      <c r="C345" s="34" t="s">
        <v>59</v>
      </c>
      <c r="D345" s="35">
        <f t="shared" si="69"/>
        <v>10</v>
      </c>
      <c r="E345" s="36">
        <f t="shared" si="70"/>
        <v>2039</v>
      </c>
      <c r="F345" s="37">
        <f>IF(B345=MAX('ВВОД '!$B$10:$G$10),G345+H345,IF((I344+H345)&gt;F344,F344,G345+H345))</f>
        <v>0</v>
      </c>
      <c r="G345" s="37">
        <f>IF(B345=MAX('ВВОД '!$B$10:$G$10),'Информационный расчет'!I344,IF((I344+H345)&gt;F344,F345-H345,I344))</f>
        <v>0</v>
      </c>
      <c r="H345" s="44">
        <f>IF($I344*'ВВОД '!$B$14*L345/Q345&gt;=0,T345,0)</f>
        <v>0</v>
      </c>
      <c r="I345" s="45">
        <f t="shared" si="71"/>
        <v>0</v>
      </c>
      <c r="J345" s="46"/>
      <c r="K345" s="40">
        <f t="shared" si="72"/>
        <v>0</v>
      </c>
      <c r="L345" s="47">
        <f t="shared" si="73"/>
        <v>31</v>
      </c>
      <c r="M345" s="47">
        <f t="shared" si="65"/>
        <v>1</v>
      </c>
      <c r="N345" s="48">
        <f t="shared" si="66"/>
        <v>51044</v>
      </c>
      <c r="O345" s="48">
        <f t="shared" si="67"/>
        <v>51044</v>
      </c>
      <c r="P345" s="48">
        <f t="shared" si="68"/>
        <v>51075</v>
      </c>
      <c r="Q345" s="20">
        <f>VLOOKUP(E345,'ВВОД '!$L$3:$M$44,2)</f>
        <v>365</v>
      </c>
      <c r="R345" s="49">
        <f t="shared" si="74"/>
        <v>0</v>
      </c>
      <c r="S345" s="49">
        <f t="shared" si="75"/>
        <v>31</v>
      </c>
      <c r="T345" s="50">
        <f t="shared" si="77"/>
        <v>0</v>
      </c>
      <c r="U345" s="51">
        <f t="shared" si="76"/>
        <v>0</v>
      </c>
      <c r="V345" s="51">
        <f>$I344*'ВВОД '!$B$14*L345/Q345</f>
        <v>0</v>
      </c>
    </row>
    <row r="346" spans="2:22" ht="16.5">
      <c r="B346" s="33">
        <v>333</v>
      </c>
      <c r="C346" s="34" t="s">
        <v>59</v>
      </c>
      <c r="D346" s="35">
        <f t="shared" si="69"/>
        <v>11</v>
      </c>
      <c r="E346" s="36">
        <f t="shared" si="70"/>
        <v>2039</v>
      </c>
      <c r="F346" s="37">
        <f>IF(B346=MAX('ВВОД '!$B$10:$G$10),G346+H346,IF((I345+H346)&gt;F345,F345,G346+H346))</f>
        <v>0</v>
      </c>
      <c r="G346" s="37">
        <f>IF(B346=MAX('ВВОД '!$B$10:$G$10),'Информационный расчет'!I345,IF((I345+H346)&gt;F345,F346-H346,I345))</f>
        <v>0</v>
      </c>
      <c r="H346" s="44">
        <f>IF($I345*'ВВОД '!$B$14*L346/Q346&gt;=0,T346,0)</f>
        <v>0</v>
      </c>
      <c r="I346" s="45">
        <f t="shared" si="71"/>
        <v>0</v>
      </c>
      <c r="J346" s="46"/>
      <c r="K346" s="40">
        <f t="shared" si="72"/>
        <v>0</v>
      </c>
      <c r="L346" s="47">
        <f t="shared" si="73"/>
        <v>30</v>
      </c>
      <c r="M346" s="47">
        <f t="shared" si="65"/>
        <v>1</v>
      </c>
      <c r="N346" s="48">
        <f t="shared" si="66"/>
        <v>51075</v>
      </c>
      <c r="O346" s="48">
        <f t="shared" si="67"/>
        <v>51075</v>
      </c>
      <c r="P346" s="48">
        <f t="shared" si="68"/>
        <v>51105</v>
      </c>
      <c r="Q346" s="20">
        <f>VLOOKUP(E346,'ВВОД '!$L$3:$M$44,2)</f>
        <v>365</v>
      </c>
      <c r="R346" s="49">
        <f t="shared" si="74"/>
        <v>0</v>
      </c>
      <c r="S346" s="49">
        <f t="shared" si="75"/>
        <v>30</v>
      </c>
      <c r="T346" s="50">
        <f t="shared" si="77"/>
        <v>0</v>
      </c>
      <c r="U346" s="51">
        <f t="shared" si="76"/>
        <v>0</v>
      </c>
      <c r="V346" s="51">
        <f>$I345*'ВВОД '!$B$14*L346/Q346</f>
        <v>0</v>
      </c>
    </row>
    <row r="347" spans="2:22" ht="16.5">
      <c r="B347" s="56">
        <v>334</v>
      </c>
      <c r="C347" s="34" t="s">
        <v>59</v>
      </c>
      <c r="D347" s="35">
        <f t="shared" si="69"/>
        <v>12</v>
      </c>
      <c r="E347" s="36">
        <f t="shared" si="70"/>
        <v>2039</v>
      </c>
      <c r="F347" s="37">
        <f>IF(B347=MAX('ВВОД '!$B$10:$G$10),G347+H347,IF((I346+H347)&gt;F346,F346,G347+H347))</f>
        <v>0</v>
      </c>
      <c r="G347" s="37">
        <f>IF(B347=MAX('ВВОД '!$B$10:$G$10),'Информационный расчет'!I346,IF((I346+H347)&gt;F346,F347-H347,I346))</f>
        <v>0</v>
      </c>
      <c r="H347" s="44">
        <f>IF($I346*'ВВОД '!$B$14*L347/Q347&gt;=0,T347,0)</f>
        <v>0</v>
      </c>
      <c r="I347" s="45">
        <f t="shared" si="71"/>
        <v>0</v>
      </c>
      <c r="J347" s="46"/>
      <c r="K347" s="40">
        <f t="shared" si="72"/>
        <v>0</v>
      </c>
      <c r="L347" s="47">
        <f t="shared" si="73"/>
        <v>31</v>
      </c>
      <c r="M347" s="47">
        <f t="shared" si="65"/>
        <v>1</v>
      </c>
      <c r="N347" s="48">
        <f t="shared" si="66"/>
        <v>51105</v>
      </c>
      <c r="O347" s="48">
        <f t="shared" si="67"/>
        <v>51105</v>
      </c>
      <c r="P347" s="48">
        <f t="shared" si="68"/>
        <v>51136</v>
      </c>
      <c r="Q347" s="20">
        <f>VLOOKUP(E347,'ВВОД '!$L$3:$M$44,2)</f>
        <v>365</v>
      </c>
      <c r="R347" s="49">
        <f t="shared" si="74"/>
        <v>0</v>
      </c>
      <c r="S347" s="49">
        <f t="shared" si="75"/>
        <v>31</v>
      </c>
      <c r="T347" s="50">
        <f t="shared" si="77"/>
        <v>0</v>
      </c>
      <c r="U347" s="51">
        <f t="shared" si="76"/>
        <v>0</v>
      </c>
      <c r="V347" s="51">
        <f>$I346*'ВВОД '!$B$14*L347/Q347</f>
        <v>0</v>
      </c>
    </row>
    <row r="348" spans="2:22" ht="16.5">
      <c r="B348" s="33">
        <v>335</v>
      </c>
      <c r="C348" s="34" t="s">
        <v>59</v>
      </c>
      <c r="D348" s="35">
        <f t="shared" si="69"/>
        <v>1</v>
      </c>
      <c r="E348" s="36">
        <f t="shared" si="70"/>
        <v>2040</v>
      </c>
      <c r="F348" s="37">
        <f>IF(B348=MAX('ВВОД '!$B$10:$G$10),G348+H348,IF((I347+H348)&gt;F347,F347,G348+H348))</f>
        <v>0</v>
      </c>
      <c r="G348" s="37">
        <f>IF(B348=MAX('ВВОД '!$B$10:$G$10),'Информационный расчет'!I347,IF((I347+H348)&gt;F347,F348-H348,I347))</f>
        <v>0</v>
      </c>
      <c r="H348" s="44">
        <f>IF($I347*'ВВОД '!$B$14*L348/Q348&gt;=0,T348,0)</f>
        <v>0</v>
      </c>
      <c r="I348" s="45">
        <f t="shared" si="71"/>
        <v>0</v>
      </c>
      <c r="J348" s="46"/>
      <c r="K348" s="40">
        <f t="shared" si="72"/>
        <v>0</v>
      </c>
      <c r="L348" s="47">
        <f t="shared" si="73"/>
        <v>31</v>
      </c>
      <c r="M348" s="47">
        <f t="shared" si="65"/>
        <v>1</v>
      </c>
      <c r="N348" s="48">
        <f t="shared" si="66"/>
        <v>51136</v>
      </c>
      <c r="O348" s="48">
        <f t="shared" si="67"/>
        <v>51136</v>
      </c>
      <c r="P348" s="48">
        <f t="shared" si="68"/>
        <v>51167</v>
      </c>
      <c r="Q348" s="20">
        <f>VLOOKUP(E348,'ВВОД '!$L$3:$M$44,2)</f>
        <v>366</v>
      </c>
      <c r="R348" s="49">
        <f t="shared" si="74"/>
        <v>0</v>
      </c>
      <c r="S348" s="49">
        <f t="shared" si="75"/>
        <v>31</v>
      </c>
      <c r="T348" s="50">
        <f t="shared" si="77"/>
        <v>0</v>
      </c>
      <c r="U348" s="51">
        <f t="shared" si="76"/>
        <v>0</v>
      </c>
      <c r="V348" s="51">
        <f>$I347*'ВВОД '!$B$14*L348/Q348</f>
        <v>0</v>
      </c>
    </row>
    <row r="349" spans="2:22" ht="16.5">
      <c r="B349" s="56">
        <v>336</v>
      </c>
      <c r="C349" s="34" t="s">
        <v>59</v>
      </c>
      <c r="D349" s="35">
        <f t="shared" si="69"/>
        <v>2</v>
      </c>
      <c r="E349" s="36">
        <f t="shared" si="70"/>
        <v>2040</v>
      </c>
      <c r="F349" s="37">
        <f>IF(B349=MAX('ВВОД '!$B$10:$G$10),G349+H349,IF((I348+H349)&gt;F348,F348,G349+H349))</f>
        <v>0</v>
      </c>
      <c r="G349" s="37">
        <f>IF(B349=MAX('ВВОД '!$B$10:$G$10),'Информационный расчет'!I348,IF((I348+H349)&gt;F348,F349-H349,I348))</f>
        <v>0</v>
      </c>
      <c r="H349" s="44">
        <f>IF($I348*'ВВОД '!$B$14*L349/Q349&gt;=0,T349,0)</f>
        <v>0</v>
      </c>
      <c r="I349" s="45">
        <f t="shared" si="71"/>
        <v>0</v>
      </c>
      <c r="J349" s="46"/>
      <c r="K349" s="40">
        <f t="shared" si="72"/>
        <v>0</v>
      </c>
      <c r="L349" s="47">
        <f t="shared" si="73"/>
        <v>29</v>
      </c>
      <c r="M349" s="47">
        <f t="shared" si="65"/>
        <v>1</v>
      </c>
      <c r="N349" s="48">
        <f t="shared" si="66"/>
        <v>51167</v>
      </c>
      <c r="O349" s="48">
        <f t="shared" si="67"/>
        <v>51167</v>
      </c>
      <c r="P349" s="48">
        <f t="shared" si="68"/>
        <v>51196</v>
      </c>
      <c r="Q349" s="20">
        <f>VLOOKUP(E349,'ВВОД '!$L$3:$M$44,2)</f>
        <v>366</v>
      </c>
      <c r="R349" s="49">
        <f t="shared" si="74"/>
        <v>0</v>
      </c>
      <c r="S349" s="49">
        <f t="shared" si="75"/>
        <v>29</v>
      </c>
      <c r="T349" s="50">
        <f t="shared" si="77"/>
        <v>0</v>
      </c>
      <c r="U349" s="51">
        <f t="shared" si="76"/>
        <v>0</v>
      </c>
      <c r="V349" s="51">
        <f>$I348*'ВВОД '!$B$14*L349/Q349</f>
        <v>0</v>
      </c>
    </row>
    <row r="350" spans="2:22" ht="16.5">
      <c r="B350" s="33">
        <v>337</v>
      </c>
      <c r="C350" s="34" t="s">
        <v>59</v>
      </c>
      <c r="D350" s="35">
        <f t="shared" si="69"/>
        <v>3</v>
      </c>
      <c r="E350" s="36">
        <f t="shared" si="70"/>
        <v>2040</v>
      </c>
      <c r="F350" s="37">
        <f>IF(B350=MAX('ВВОД '!$B$10:$G$10),G350+H350,IF((I349+H350)&gt;F349,F349,G350+H350))</f>
        <v>0</v>
      </c>
      <c r="G350" s="37">
        <f>IF(B350=MAX('ВВОД '!$B$10:$G$10),'Информационный расчет'!I349,IF((I349+H350)&gt;F349,F350-H350,I349))</f>
        <v>0</v>
      </c>
      <c r="H350" s="44">
        <f>IF($I349*'ВВОД '!$B$14*L350/Q350&gt;=0,T350,0)</f>
        <v>0</v>
      </c>
      <c r="I350" s="45">
        <f t="shared" si="71"/>
        <v>0</v>
      </c>
      <c r="J350" s="46"/>
      <c r="K350" s="40">
        <f t="shared" si="72"/>
        <v>0</v>
      </c>
      <c r="L350" s="47">
        <f t="shared" si="73"/>
        <v>31</v>
      </c>
      <c r="M350" s="47">
        <f t="shared" si="65"/>
        <v>1</v>
      </c>
      <c r="N350" s="48">
        <f t="shared" si="66"/>
        <v>51196</v>
      </c>
      <c r="O350" s="48">
        <f t="shared" si="67"/>
        <v>51196</v>
      </c>
      <c r="P350" s="48">
        <f t="shared" si="68"/>
        <v>51227</v>
      </c>
      <c r="Q350" s="20">
        <f>VLOOKUP(E350,'ВВОД '!$L$3:$M$44,2)</f>
        <v>366</v>
      </c>
      <c r="R350" s="49">
        <f t="shared" si="74"/>
        <v>0</v>
      </c>
      <c r="S350" s="49">
        <f t="shared" si="75"/>
        <v>31</v>
      </c>
      <c r="T350" s="50">
        <f t="shared" si="77"/>
        <v>0</v>
      </c>
      <c r="U350" s="51">
        <f t="shared" si="76"/>
        <v>0</v>
      </c>
      <c r="V350" s="51">
        <f>$I349*'ВВОД '!$B$14*L350/Q350</f>
        <v>0</v>
      </c>
    </row>
    <row r="351" spans="2:22" ht="16.5">
      <c r="B351" s="56">
        <v>338</v>
      </c>
      <c r="C351" s="34" t="s">
        <v>59</v>
      </c>
      <c r="D351" s="35">
        <f t="shared" si="69"/>
        <v>4</v>
      </c>
      <c r="E351" s="36">
        <f t="shared" si="70"/>
        <v>2040</v>
      </c>
      <c r="F351" s="37">
        <f>IF(B351=MAX('ВВОД '!$B$10:$G$10),G351+H351,IF((I350+H351)&gt;F350,F350,G351+H351))</f>
        <v>0</v>
      </c>
      <c r="G351" s="37">
        <f>IF(B351=MAX('ВВОД '!$B$10:$G$10),'Информационный расчет'!I350,IF((I350+H351)&gt;F350,F351-H351,I350))</f>
        <v>0</v>
      </c>
      <c r="H351" s="44">
        <f>IF($I350*'ВВОД '!$B$14*L351/Q351&gt;=0,T351,0)</f>
        <v>0</v>
      </c>
      <c r="I351" s="45">
        <f t="shared" si="71"/>
        <v>0</v>
      </c>
      <c r="J351" s="46"/>
      <c r="K351" s="40">
        <f t="shared" si="72"/>
        <v>0</v>
      </c>
      <c r="L351" s="47">
        <f t="shared" si="73"/>
        <v>30</v>
      </c>
      <c r="M351" s="47">
        <f t="shared" si="65"/>
        <v>1</v>
      </c>
      <c r="N351" s="48">
        <f t="shared" si="66"/>
        <v>51227</v>
      </c>
      <c r="O351" s="48">
        <f t="shared" si="67"/>
        <v>51227</v>
      </c>
      <c r="P351" s="48">
        <f t="shared" si="68"/>
        <v>51257</v>
      </c>
      <c r="Q351" s="20">
        <f>VLOOKUP(E351,'ВВОД '!$L$3:$M$44,2)</f>
        <v>366</v>
      </c>
      <c r="R351" s="49">
        <f t="shared" si="74"/>
        <v>0</v>
      </c>
      <c r="S351" s="49">
        <f t="shared" si="75"/>
        <v>30</v>
      </c>
      <c r="T351" s="50">
        <f t="shared" si="77"/>
        <v>0</v>
      </c>
      <c r="U351" s="51">
        <f t="shared" si="76"/>
        <v>0</v>
      </c>
      <c r="V351" s="51">
        <f>$I350*'ВВОД '!$B$14*L351/Q351</f>
        <v>0</v>
      </c>
    </row>
    <row r="352" spans="2:22" ht="16.5">
      <c r="B352" s="33">
        <v>339</v>
      </c>
      <c r="C352" s="34" t="s">
        <v>59</v>
      </c>
      <c r="D352" s="35">
        <f t="shared" si="69"/>
        <v>5</v>
      </c>
      <c r="E352" s="36">
        <f t="shared" si="70"/>
        <v>2040</v>
      </c>
      <c r="F352" s="37">
        <f>IF(B352=MAX('ВВОД '!$B$10:$G$10),G352+H352,IF((I351+H352)&gt;F351,F351,G352+H352))</f>
        <v>0</v>
      </c>
      <c r="G352" s="37">
        <f>IF(B352=MAX('ВВОД '!$B$10:$G$10),'Информационный расчет'!I351,IF((I351+H352)&gt;F351,F352-H352,I351))</f>
        <v>0</v>
      </c>
      <c r="H352" s="44">
        <f>IF($I351*'ВВОД '!$B$14*L352/Q352&gt;=0,T352,0)</f>
        <v>0</v>
      </c>
      <c r="I352" s="45">
        <f t="shared" si="71"/>
        <v>0</v>
      </c>
      <c r="J352" s="46"/>
      <c r="K352" s="40">
        <f t="shared" si="72"/>
        <v>0</v>
      </c>
      <c r="L352" s="47">
        <f t="shared" si="73"/>
        <v>31</v>
      </c>
      <c r="M352" s="47">
        <f t="shared" si="65"/>
        <v>1</v>
      </c>
      <c r="N352" s="48">
        <f t="shared" si="66"/>
        <v>51257</v>
      </c>
      <c r="O352" s="48">
        <f t="shared" si="67"/>
        <v>51257</v>
      </c>
      <c r="P352" s="48">
        <f t="shared" si="68"/>
        <v>51288</v>
      </c>
      <c r="Q352" s="20">
        <f>VLOOKUP(E352,'ВВОД '!$L$3:$M$44,2)</f>
        <v>366</v>
      </c>
      <c r="R352" s="49">
        <f t="shared" si="74"/>
        <v>0</v>
      </c>
      <c r="S352" s="49">
        <f t="shared" si="75"/>
        <v>31</v>
      </c>
      <c r="T352" s="50">
        <f t="shared" si="77"/>
        <v>0</v>
      </c>
      <c r="U352" s="51">
        <f t="shared" si="76"/>
        <v>0</v>
      </c>
      <c r="V352" s="51">
        <f>$I351*'ВВОД '!$B$14*L352/Q352</f>
        <v>0</v>
      </c>
    </row>
    <row r="353" spans="2:22" ht="16.5">
      <c r="B353" s="56">
        <v>340</v>
      </c>
      <c r="C353" s="34" t="s">
        <v>59</v>
      </c>
      <c r="D353" s="35">
        <f t="shared" si="69"/>
        <v>6</v>
      </c>
      <c r="E353" s="36">
        <f t="shared" si="70"/>
        <v>2040</v>
      </c>
      <c r="F353" s="37">
        <f>IF(B353=MAX('ВВОД '!$B$10:$G$10),G353+H353,IF((I352+H353)&gt;F352,F352,G353+H353))</f>
        <v>0</v>
      </c>
      <c r="G353" s="37">
        <f>IF(B353=MAX('ВВОД '!$B$10:$G$10),'Информационный расчет'!I352,IF((I352+H353)&gt;F352,F353-H353,I352))</f>
        <v>0</v>
      </c>
      <c r="H353" s="44">
        <f>IF($I352*'ВВОД '!$B$14*L353/Q353&gt;=0,T353,0)</f>
        <v>0</v>
      </c>
      <c r="I353" s="45">
        <f t="shared" si="71"/>
        <v>0</v>
      </c>
      <c r="J353" s="46"/>
      <c r="K353" s="40">
        <f t="shared" si="72"/>
        <v>0</v>
      </c>
      <c r="L353" s="47">
        <f t="shared" si="73"/>
        <v>30</v>
      </c>
      <c r="M353" s="47">
        <f t="shared" si="65"/>
        <v>1</v>
      </c>
      <c r="N353" s="48">
        <f t="shared" si="66"/>
        <v>51288</v>
      </c>
      <c r="O353" s="48">
        <f t="shared" si="67"/>
        <v>51288</v>
      </c>
      <c r="P353" s="48">
        <f t="shared" si="68"/>
        <v>51318</v>
      </c>
      <c r="Q353" s="20">
        <f>VLOOKUP(E353,'ВВОД '!$L$3:$M$44,2)</f>
        <v>366</v>
      </c>
      <c r="R353" s="49">
        <f t="shared" si="74"/>
        <v>0</v>
      </c>
      <c r="S353" s="49">
        <f t="shared" si="75"/>
        <v>30</v>
      </c>
      <c r="T353" s="50">
        <f t="shared" si="77"/>
        <v>0</v>
      </c>
      <c r="U353" s="51">
        <f t="shared" si="76"/>
        <v>0</v>
      </c>
      <c r="V353" s="51">
        <f>$I352*'ВВОД '!$B$14*L353/Q353</f>
        <v>0</v>
      </c>
    </row>
    <row r="354" spans="2:22" ht="16.5">
      <c r="B354" s="33">
        <v>341</v>
      </c>
      <c r="C354" s="34" t="s">
        <v>59</v>
      </c>
      <c r="D354" s="35">
        <f t="shared" si="69"/>
        <v>7</v>
      </c>
      <c r="E354" s="36">
        <f t="shared" si="70"/>
        <v>2040</v>
      </c>
      <c r="F354" s="37">
        <f>IF(B354=MAX('ВВОД '!$B$10:$G$10),G354+H354,IF((I353+H354)&gt;F353,F353,G354+H354))</f>
        <v>0</v>
      </c>
      <c r="G354" s="37">
        <f>IF(B354=MAX('ВВОД '!$B$10:$G$10),'Информационный расчет'!I353,IF((I353+H354)&gt;F353,F354-H354,I353))</f>
        <v>0</v>
      </c>
      <c r="H354" s="44">
        <f>IF($I353*'ВВОД '!$B$14*L354/Q354&gt;=0,T354,0)</f>
        <v>0</v>
      </c>
      <c r="I354" s="45">
        <f t="shared" si="71"/>
        <v>0</v>
      </c>
      <c r="J354" s="46"/>
      <c r="K354" s="40">
        <f t="shared" si="72"/>
        <v>0</v>
      </c>
      <c r="L354" s="47">
        <f t="shared" si="73"/>
        <v>31</v>
      </c>
      <c r="M354" s="47">
        <f t="shared" si="65"/>
        <v>1</v>
      </c>
      <c r="N354" s="48">
        <f t="shared" si="66"/>
        <v>51318</v>
      </c>
      <c r="O354" s="48">
        <f t="shared" si="67"/>
        <v>51318</v>
      </c>
      <c r="P354" s="48">
        <f t="shared" si="68"/>
        <v>51349</v>
      </c>
      <c r="Q354" s="20">
        <f>VLOOKUP(E354,'ВВОД '!$L$3:$M$44,2)</f>
        <v>366</v>
      </c>
      <c r="R354" s="49">
        <f t="shared" si="74"/>
        <v>0</v>
      </c>
      <c r="S354" s="49">
        <f t="shared" si="75"/>
        <v>31</v>
      </c>
      <c r="T354" s="50">
        <f t="shared" si="77"/>
        <v>0</v>
      </c>
      <c r="U354" s="51">
        <f t="shared" si="76"/>
        <v>0</v>
      </c>
      <c r="V354" s="51">
        <f>$I353*'ВВОД '!$B$14*L354/Q354</f>
        <v>0</v>
      </c>
    </row>
    <row r="355" spans="2:22" ht="16.5">
      <c r="B355" s="56">
        <v>342</v>
      </c>
      <c r="C355" s="34" t="s">
        <v>59</v>
      </c>
      <c r="D355" s="35">
        <f t="shared" si="69"/>
        <v>8</v>
      </c>
      <c r="E355" s="36">
        <f t="shared" si="70"/>
        <v>2040</v>
      </c>
      <c r="F355" s="37">
        <f>IF(B355=MAX('ВВОД '!$B$10:$G$10),G355+H355,IF((I354+H355)&gt;F354,F354,G355+H355))</f>
        <v>0</v>
      </c>
      <c r="G355" s="37">
        <f>IF(B355=MAX('ВВОД '!$B$10:$G$10),'Информационный расчет'!I354,IF((I354+H355)&gt;F354,F355-H355,I354))</f>
        <v>0</v>
      </c>
      <c r="H355" s="44">
        <f>IF($I354*'ВВОД '!$B$14*L355/Q355&gt;=0,T355,0)</f>
        <v>0</v>
      </c>
      <c r="I355" s="45">
        <f t="shared" si="71"/>
        <v>0</v>
      </c>
      <c r="J355" s="46"/>
      <c r="K355" s="40">
        <f t="shared" si="72"/>
        <v>0</v>
      </c>
      <c r="L355" s="47">
        <f t="shared" si="73"/>
        <v>31</v>
      </c>
      <c r="M355" s="47">
        <f t="shared" si="65"/>
        <v>1</v>
      </c>
      <c r="N355" s="48">
        <f t="shared" si="66"/>
        <v>51349</v>
      </c>
      <c r="O355" s="48">
        <f t="shared" si="67"/>
        <v>51349</v>
      </c>
      <c r="P355" s="48">
        <f t="shared" si="68"/>
        <v>51380</v>
      </c>
      <c r="Q355" s="20">
        <f>VLOOKUP(E355,'ВВОД '!$L$3:$M$44,2)</f>
        <v>366</v>
      </c>
      <c r="R355" s="49">
        <f t="shared" si="74"/>
        <v>0</v>
      </c>
      <c r="S355" s="49">
        <f t="shared" si="75"/>
        <v>31</v>
      </c>
      <c r="T355" s="50">
        <f t="shared" si="77"/>
        <v>0</v>
      </c>
      <c r="U355" s="51">
        <f t="shared" si="76"/>
        <v>0</v>
      </c>
      <c r="V355" s="51">
        <f>$I354*'ВВОД '!$B$14*L355/Q355</f>
        <v>0</v>
      </c>
    </row>
    <row r="356" spans="2:22" ht="16.5">
      <c r="B356" s="33">
        <v>343</v>
      </c>
      <c r="C356" s="34" t="s">
        <v>59</v>
      </c>
      <c r="D356" s="35">
        <f t="shared" si="69"/>
        <v>9</v>
      </c>
      <c r="E356" s="36">
        <f t="shared" si="70"/>
        <v>2040</v>
      </c>
      <c r="F356" s="37">
        <f>IF(B356=MAX('ВВОД '!$B$10:$G$10),G356+H356,IF((I355+H356)&gt;F355,F355,G356+H356))</f>
        <v>0</v>
      </c>
      <c r="G356" s="37">
        <f>IF(B356=MAX('ВВОД '!$B$10:$G$10),'Информационный расчет'!I355,IF((I355+H356)&gt;F355,F356-H356,I355))</f>
        <v>0</v>
      </c>
      <c r="H356" s="44">
        <f>IF($I355*'ВВОД '!$B$14*L356/Q356&gt;=0,T356,0)</f>
        <v>0</v>
      </c>
      <c r="I356" s="45">
        <f t="shared" si="71"/>
        <v>0</v>
      </c>
      <c r="J356" s="46"/>
      <c r="K356" s="40">
        <f t="shared" si="72"/>
        <v>0</v>
      </c>
      <c r="L356" s="47">
        <f t="shared" si="73"/>
        <v>30</v>
      </c>
      <c r="M356" s="47">
        <f t="shared" si="65"/>
        <v>1</v>
      </c>
      <c r="N356" s="48">
        <f t="shared" si="66"/>
        <v>51380</v>
      </c>
      <c r="O356" s="48">
        <f t="shared" si="67"/>
        <v>51380</v>
      </c>
      <c r="P356" s="48">
        <f t="shared" si="68"/>
        <v>51410</v>
      </c>
      <c r="Q356" s="20">
        <f>VLOOKUP(E356,'ВВОД '!$L$3:$M$44,2)</f>
        <v>366</v>
      </c>
      <c r="R356" s="49">
        <f t="shared" si="74"/>
        <v>0</v>
      </c>
      <c r="S356" s="49">
        <f t="shared" si="75"/>
        <v>30</v>
      </c>
      <c r="T356" s="50">
        <f t="shared" si="77"/>
        <v>0</v>
      </c>
      <c r="U356" s="51">
        <f t="shared" si="76"/>
        <v>0</v>
      </c>
      <c r="V356" s="51">
        <f>$I355*'ВВОД '!$B$14*L356/Q356</f>
        <v>0</v>
      </c>
    </row>
    <row r="357" spans="2:22" ht="16.5">
      <c r="B357" s="56">
        <v>344</v>
      </c>
      <c r="C357" s="34" t="s">
        <v>59</v>
      </c>
      <c r="D357" s="35">
        <f t="shared" si="69"/>
        <v>10</v>
      </c>
      <c r="E357" s="36">
        <f t="shared" si="70"/>
        <v>2040</v>
      </c>
      <c r="F357" s="37">
        <f>IF(B357=MAX('ВВОД '!$B$10:$G$10),G357+H357,IF((I356+H357)&gt;F356,F356,G357+H357))</f>
        <v>0</v>
      </c>
      <c r="G357" s="37">
        <f>IF(B357=MAX('ВВОД '!$B$10:$G$10),'Информационный расчет'!I356,IF((I356+H357)&gt;F356,F357-H357,I356))</f>
        <v>0</v>
      </c>
      <c r="H357" s="44">
        <f>IF($I356*'ВВОД '!$B$14*L357/Q357&gt;=0,T357,0)</f>
        <v>0</v>
      </c>
      <c r="I357" s="45">
        <f t="shared" si="71"/>
        <v>0</v>
      </c>
      <c r="J357" s="46"/>
      <c r="K357" s="40">
        <f t="shared" si="72"/>
        <v>0</v>
      </c>
      <c r="L357" s="47">
        <f t="shared" si="73"/>
        <v>31</v>
      </c>
      <c r="M357" s="47">
        <f t="shared" si="65"/>
        <v>1</v>
      </c>
      <c r="N357" s="48">
        <f t="shared" si="66"/>
        <v>51410</v>
      </c>
      <c r="O357" s="48">
        <f t="shared" si="67"/>
        <v>51410</v>
      </c>
      <c r="P357" s="48">
        <f t="shared" si="68"/>
        <v>51441</v>
      </c>
      <c r="Q357" s="20">
        <f>VLOOKUP(E357,'ВВОД '!$L$3:$M$44,2)</f>
        <v>366</v>
      </c>
      <c r="R357" s="49">
        <f t="shared" si="74"/>
        <v>0</v>
      </c>
      <c r="S357" s="49">
        <f t="shared" si="75"/>
        <v>31</v>
      </c>
      <c r="T357" s="50">
        <f t="shared" si="77"/>
        <v>0</v>
      </c>
      <c r="U357" s="51">
        <f t="shared" si="76"/>
        <v>0</v>
      </c>
      <c r="V357" s="51">
        <f>$I356*'ВВОД '!$B$14*L357/Q357</f>
        <v>0</v>
      </c>
    </row>
    <row r="358" spans="2:22" ht="16.5">
      <c r="B358" s="33">
        <v>345</v>
      </c>
      <c r="C358" s="34" t="s">
        <v>59</v>
      </c>
      <c r="D358" s="35">
        <f t="shared" si="69"/>
        <v>11</v>
      </c>
      <c r="E358" s="36">
        <f t="shared" si="70"/>
        <v>2040</v>
      </c>
      <c r="F358" s="37">
        <f>IF(B358=MAX('ВВОД '!$B$10:$G$10),G358+H358,IF((I357+H358)&gt;F357,F357,G358+H358))</f>
        <v>0</v>
      </c>
      <c r="G358" s="37">
        <f>IF(B358=MAX('ВВОД '!$B$10:$G$10),'Информационный расчет'!I357,IF((I357+H358)&gt;F357,F358-H358,I357))</f>
        <v>0</v>
      </c>
      <c r="H358" s="44">
        <f>IF($I357*'ВВОД '!$B$14*L358/Q358&gt;=0,T358,0)</f>
        <v>0</v>
      </c>
      <c r="I358" s="45">
        <f t="shared" si="71"/>
        <v>0</v>
      </c>
      <c r="J358" s="46"/>
      <c r="K358" s="40">
        <f t="shared" si="72"/>
        <v>0</v>
      </c>
      <c r="L358" s="47">
        <f t="shared" si="73"/>
        <v>30</v>
      </c>
      <c r="M358" s="47">
        <f t="shared" si="65"/>
        <v>1</v>
      </c>
      <c r="N358" s="48">
        <f t="shared" si="66"/>
        <v>51441</v>
      </c>
      <c r="O358" s="48">
        <f t="shared" si="67"/>
        <v>51441</v>
      </c>
      <c r="P358" s="48">
        <f t="shared" si="68"/>
        <v>51471</v>
      </c>
      <c r="Q358" s="20">
        <f>VLOOKUP(E358,'ВВОД '!$L$3:$M$44,2)</f>
        <v>366</v>
      </c>
      <c r="R358" s="49">
        <f t="shared" si="74"/>
        <v>0</v>
      </c>
      <c r="S358" s="49">
        <f t="shared" si="75"/>
        <v>30</v>
      </c>
      <c r="T358" s="50">
        <f t="shared" si="77"/>
        <v>0</v>
      </c>
      <c r="U358" s="51">
        <f t="shared" si="76"/>
        <v>0</v>
      </c>
      <c r="V358" s="51">
        <f>$I357*'ВВОД '!$B$14*L358/Q358</f>
        <v>0</v>
      </c>
    </row>
    <row r="359" spans="2:22" ht="16.5">
      <c r="B359" s="56">
        <v>346</v>
      </c>
      <c r="C359" s="34" t="s">
        <v>59</v>
      </c>
      <c r="D359" s="35">
        <f t="shared" si="69"/>
        <v>12</v>
      </c>
      <c r="E359" s="36">
        <f t="shared" si="70"/>
        <v>2040</v>
      </c>
      <c r="F359" s="37">
        <f>IF(B359=MAX('ВВОД '!$B$10:$G$10),G359+H359,IF((I358+H359)&gt;F358,F358,G359+H359))</f>
        <v>0</v>
      </c>
      <c r="G359" s="37">
        <f>IF(B359=MAX('ВВОД '!$B$10:$G$10),'Информационный расчет'!I358,IF((I358+H359)&gt;F358,F359-H359,I358))</f>
        <v>0</v>
      </c>
      <c r="H359" s="44">
        <f>IF($I358*'ВВОД '!$B$14*L359/Q359&gt;=0,T359,0)</f>
        <v>0</v>
      </c>
      <c r="I359" s="45">
        <f t="shared" si="71"/>
        <v>0</v>
      </c>
      <c r="J359" s="46"/>
      <c r="K359" s="40">
        <f t="shared" si="72"/>
        <v>0</v>
      </c>
      <c r="L359" s="47">
        <f t="shared" si="73"/>
        <v>31</v>
      </c>
      <c r="M359" s="47">
        <f t="shared" si="65"/>
        <v>1</v>
      </c>
      <c r="N359" s="48">
        <f t="shared" si="66"/>
        <v>51471</v>
      </c>
      <c r="O359" s="48">
        <f t="shared" si="67"/>
        <v>51471</v>
      </c>
      <c r="P359" s="48">
        <f t="shared" si="68"/>
        <v>51502</v>
      </c>
      <c r="Q359" s="20">
        <f>VLOOKUP(E359,'ВВОД '!$L$3:$M$44,2)</f>
        <v>366</v>
      </c>
      <c r="R359" s="49">
        <f t="shared" si="74"/>
        <v>0</v>
      </c>
      <c r="S359" s="49">
        <f t="shared" si="75"/>
        <v>31</v>
      </c>
      <c r="T359" s="50">
        <f t="shared" si="77"/>
        <v>0</v>
      </c>
      <c r="U359" s="51">
        <f t="shared" si="76"/>
        <v>0</v>
      </c>
      <c r="V359" s="51">
        <f>$I358*'ВВОД '!$B$14*L359/Q359</f>
        <v>0</v>
      </c>
    </row>
    <row r="360" spans="2:22" ht="16.5">
      <c r="B360" s="33">
        <v>347</v>
      </c>
      <c r="C360" s="34" t="s">
        <v>59</v>
      </c>
      <c r="D360" s="35">
        <f t="shared" si="69"/>
        <v>1</v>
      </c>
      <c r="E360" s="36">
        <f t="shared" si="70"/>
        <v>2041</v>
      </c>
      <c r="F360" s="37">
        <f>IF(B360=MAX('ВВОД '!$B$10:$G$10),G360+H360,IF((I359+H360)&gt;F359,F359,G360+H360))</f>
        <v>0</v>
      </c>
      <c r="G360" s="37">
        <f>IF(B360=MAX('ВВОД '!$B$10:$G$10),'Информационный расчет'!I359,IF((I359+H360)&gt;F359,F360-H360,I359))</f>
        <v>0</v>
      </c>
      <c r="H360" s="44">
        <f>IF($I359*'ВВОД '!$B$14*L360/Q360&gt;=0,T360,0)</f>
        <v>0</v>
      </c>
      <c r="I360" s="45">
        <f t="shared" si="71"/>
        <v>0</v>
      </c>
      <c r="J360" s="46"/>
      <c r="K360" s="40">
        <f t="shared" si="72"/>
        <v>0</v>
      </c>
      <c r="L360" s="47">
        <f t="shared" si="73"/>
        <v>31</v>
      </c>
      <c r="M360" s="47">
        <f t="shared" si="65"/>
        <v>1</v>
      </c>
      <c r="N360" s="48">
        <f t="shared" si="66"/>
        <v>51502</v>
      </c>
      <c r="O360" s="48">
        <f t="shared" si="67"/>
        <v>51502</v>
      </c>
      <c r="P360" s="48">
        <f t="shared" si="68"/>
        <v>51533</v>
      </c>
      <c r="Q360" s="20">
        <f>VLOOKUP(E360,'ВВОД '!$L$3:$M$44,2)</f>
        <v>365</v>
      </c>
      <c r="R360" s="49">
        <f t="shared" si="74"/>
        <v>0</v>
      </c>
      <c r="S360" s="49">
        <f t="shared" si="75"/>
        <v>31</v>
      </c>
      <c r="T360" s="50">
        <f t="shared" si="77"/>
        <v>0</v>
      </c>
      <c r="U360" s="51">
        <f t="shared" si="76"/>
        <v>0</v>
      </c>
      <c r="V360" s="51">
        <f>$I359*'ВВОД '!$B$14*L360/Q360</f>
        <v>0</v>
      </c>
    </row>
    <row r="361" spans="2:22" ht="16.5">
      <c r="B361" s="56">
        <v>348</v>
      </c>
      <c r="C361" s="34" t="s">
        <v>59</v>
      </c>
      <c r="D361" s="35">
        <f t="shared" si="69"/>
        <v>2</v>
      </c>
      <c r="E361" s="36">
        <f t="shared" si="70"/>
        <v>2041</v>
      </c>
      <c r="F361" s="37">
        <f>IF(B361=MAX('ВВОД '!$B$10:$G$10),G361+H361,IF((I360+H361)&gt;F360,F360,G361+H361))</f>
        <v>0</v>
      </c>
      <c r="G361" s="37">
        <f>IF(B361=MAX('ВВОД '!$B$10:$G$10),'Информационный расчет'!I360,IF((I360+H361)&gt;F360,F361-H361,I360))</f>
        <v>0</v>
      </c>
      <c r="H361" s="44">
        <f>IF($I360*'ВВОД '!$B$14*L361/Q361&gt;=0,T361,0)</f>
        <v>0</v>
      </c>
      <c r="I361" s="45">
        <f t="shared" si="71"/>
        <v>0</v>
      </c>
      <c r="J361" s="46"/>
      <c r="K361" s="40">
        <f t="shared" si="72"/>
        <v>0</v>
      </c>
      <c r="L361" s="47">
        <f t="shared" si="73"/>
        <v>28</v>
      </c>
      <c r="M361" s="47">
        <f t="shared" si="65"/>
        <v>1</v>
      </c>
      <c r="N361" s="48">
        <f t="shared" si="66"/>
        <v>51533</v>
      </c>
      <c r="O361" s="48">
        <f t="shared" si="67"/>
        <v>51533</v>
      </c>
      <c r="P361" s="48">
        <f t="shared" si="68"/>
        <v>51561</v>
      </c>
      <c r="Q361" s="20">
        <f>VLOOKUP(E361,'ВВОД '!$L$3:$M$44,2)</f>
        <v>365</v>
      </c>
      <c r="R361" s="49">
        <f t="shared" si="74"/>
        <v>0</v>
      </c>
      <c r="S361" s="49">
        <f t="shared" si="75"/>
        <v>28</v>
      </c>
      <c r="T361" s="50">
        <f t="shared" si="77"/>
        <v>0</v>
      </c>
      <c r="U361" s="51">
        <f t="shared" si="76"/>
        <v>0</v>
      </c>
      <c r="V361" s="51">
        <f>$I360*'ВВОД '!$B$14*L361/Q361</f>
        <v>0</v>
      </c>
    </row>
    <row r="362" spans="2:22" ht="16.5">
      <c r="B362" s="33">
        <v>349</v>
      </c>
      <c r="C362" s="34" t="s">
        <v>59</v>
      </c>
      <c r="D362" s="35">
        <f t="shared" si="69"/>
        <v>3</v>
      </c>
      <c r="E362" s="36">
        <f t="shared" si="70"/>
        <v>2041</v>
      </c>
      <c r="F362" s="37">
        <f>IF(B362=MAX('ВВОД '!$B$10:$G$10),G362+H362,IF((I361+H362)&gt;F361,F361,G362+H362))</f>
        <v>0</v>
      </c>
      <c r="G362" s="37">
        <f>IF(B362=MAX('ВВОД '!$B$10:$G$10),'Информационный расчет'!I361,IF((I361+H362)&gt;F361,F362-H362,I361))</f>
        <v>0</v>
      </c>
      <c r="H362" s="44">
        <f>IF($I361*'ВВОД '!$B$14*L362/Q362&gt;=0,T362,0)</f>
        <v>0</v>
      </c>
      <c r="I362" s="45">
        <f t="shared" si="71"/>
        <v>0</v>
      </c>
      <c r="J362" s="46"/>
      <c r="K362" s="40">
        <f t="shared" si="72"/>
        <v>0</v>
      </c>
      <c r="L362" s="47">
        <f t="shared" si="73"/>
        <v>31</v>
      </c>
      <c r="M362" s="47">
        <f t="shared" si="65"/>
        <v>1</v>
      </c>
      <c r="N362" s="48">
        <f t="shared" si="66"/>
        <v>51561</v>
      </c>
      <c r="O362" s="48">
        <f t="shared" si="67"/>
        <v>51561</v>
      </c>
      <c r="P362" s="48">
        <f t="shared" si="68"/>
        <v>51592</v>
      </c>
      <c r="Q362" s="20">
        <f>VLOOKUP(E362,'ВВОД '!$L$3:$M$44,2)</f>
        <v>365</v>
      </c>
      <c r="R362" s="49">
        <f t="shared" si="74"/>
        <v>0</v>
      </c>
      <c r="S362" s="49">
        <f t="shared" si="75"/>
        <v>31</v>
      </c>
      <c r="T362" s="50">
        <f t="shared" si="77"/>
        <v>0</v>
      </c>
      <c r="U362" s="51">
        <f t="shared" si="76"/>
        <v>0</v>
      </c>
      <c r="V362" s="51">
        <f>$I361*'ВВОД '!$B$14*L362/Q362</f>
        <v>0</v>
      </c>
    </row>
    <row r="363" spans="2:22" ht="16.5">
      <c r="B363" s="56">
        <v>350</v>
      </c>
      <c r="C363" s="34" t="s">
        <v>59</v>
      </c>
      <c r="D363" s="35">
        <f t="shared" si="69"/>
        <v>4</v>
      </c>
      <c r="E363" s="36">
        <f t="shared" si="70"/>
        <v>2041</v>
      </c>
      <c r="F363" s="37">
        <f>IF(B363=MAX('ВВОД '!$B$10:$G$10),G363+H363,IF((I362+H363)&gt;F362,F362,G363+H363))</f>
        <v>0</v>
      </c>
      <c r="G363" s="37">
        <f>IF(B363=MAX('ВВОД '!$B$10:$G$10),'Информационный расчет'!I362,IF((I362+H363)&gt;F362,F363-H363,I362))</f>
        <v>0</v>
      </c>
      <c r="H363" s="44">
        <f>IF($I362*'ВВОД '!$B$14*L363/Q363&gt;=0,T363,0)</f>
        <v>0</v>
      </c>
      <c r="I363" s="45">
        <f t="shared" si="71"/>
        <v>0</v>
      </c>
      <c r="J363" s="46"/>
      <c r="K363" s="40">
        <f t="shared" si="72"/>
        <v>0</v>
      </c>
      <c r="L363" s="47">
        <f t="shared" si="73"/>
        <v>30</v>
      </c>
      <c r="M363" s="47">
        <f t="shared" si="65"/>
        <v>1</v>
      </c>
      <c r="N363" s="48">
        <f t="shared" si="66"/>
        <v>51592</v>
      </c>
      <c r="O363" s="48">
        <f t="shared" si="67"/>
        <v>51592</v>
      </c>
      <c r="P363" s="48">
        <f t="shared" si="68"/>
        <v>51622</v>
      </c>
      <c r="Q363" s="20">
        <f>VLOOKUP(E363,'ВВОД '!$L$3:$M$44,2)</f>
        <v>365</v>
      </c>
      <c r="R363" s="49">
        <f t="shared" si="74"/>
        <v>0</v>
      </c>
      <c r="S363" s="49">
        <f t="shared" si="75"/>
        <v>30</v>
      </c>
      <c r="T363" s="50">
        <f t="shared" si="77"/>
        <v>0</v>
      </c>
      <c r="U363" s="51">
        <f t="shared" si="76"/>
        <v>0</v>
      </c>
      <c r="V363" s="51">
        <f>$I362*'ВВОД '!$B$14*L363/Q363</f>
        <v>0</v>
      </c>
    </row>
    <row r="364" spans="2:22" ht="16.5">
      <c r="B364" s="33">
        <v>351</v>
      </c>
      <c r="C364" s="34" t="s">
        <v>59</v>
      </c>
      <c r="D364" s="35">
        <f t="shared" si="69"/>
        <v>5</v>
      </c>
      <c r="E364" s="36">
        <f t="shared" si="70"/>
        <v>2041</v>
      </c>
      <c r="F364" s="37">
        <f>IF(B364=MAX('ВВОД '!$B$10:$G$10),G364+H364,IF((I363+H364)&gt;F363,F363,G364+H364))</f>
        <v>0</v>
      </c>
      <c r="G364" s="37">
        <f>IF(B364=MAX('ВВОД '!$B$10:$G$10),'Информационный расчет'!I363,IF((I363+H364)&gt;F363,F364-H364,I363))</f>
        <v>0</v>
      </c>
      <c r="H364" s="44">
        <f>IF($I363*'ВВОД '!$B$14*L364/Q364&gt;=0,T364,0)</f>
        <v>0</v>
      </c>
      <c r="I364" s="45">
        <f t="shared" si="71"/>
        <v>0</v>
      </c>
      <c r="J364" s="46"/>
      <c r="K364" s="40">
        <f t="shared" si="72"/>
        <v>0</v>
      </c>
      <c r="L364" s="47">
        <f t="shared" si="73"/>
        <v>31</v>
      </c>
      <c r="M364" s="47">
        <f t="shared" si="65"/>
        <v>1</v>
      </c>
      <c r="N364" s="48">
        <f t="shared" si="66"/>
        <v>51622</v>
      </c>
      <c r="O364" s="48">
        <f t="shared" si="67"/>
        <v>51622</v>
      </c>
      <c r="P364" s="48">
        <f t="shared" si="68"/>
        <v>51653</v>
      </c>
      <c r="Q364" s="20">
        <f>VLOOKUP(E364,'ВВОД '!$L$3:$M$44,2)</f>
        <v>365</v>
      </c>
      <c r="R364" s="49">
        <f t="shared" si="74"/>
        <v>0</v>
      </c>
      <c r="S364" s="49">
        <f t="shared" si="75"/>
        <v>31</v>
      </c>
      <c r="T364" s="50">
        <f t="shared" si="77"/>
        <v>0</v>
      </c>
      <c r="U364" s="51">
        <f t="shared" si="76"/>
        <v>0</v>
      </c>
      <c r="V364" s="51">
        <f>$I363*'ВВОД '!$B$14*L364/Q364</f>
        <v>0</v>
      </c>
    </row>
    <row r="365" spans="2:22" ht="16.5">
      <c r="B365" s="56">
        <v>352</v>
      </c>
      <c r="C365" s="34" t="s">
        <v>59</v>
      </c>
      <c r="D365" s="35">
        <f t="shared" si="69"/>
        <v>6</v>
      </c>
      <c r="E365" s="36">
        <f t="shared" si="70"/>
        <v>2041</v>
      </c>
      <c r="F365" s="37">
        <f>IF(B365=MAX('ВВОД '!$B$10:$G$10),G365+H365,IF((I364+H365)&gt;F364,F364,G365+H365))</f>
        <v>0</v>
      </c>
      <c r="G365" s="37">
        <f>IF(B365=MAX('ВВОД '!$B$10:$G$10),'Информационный расчет'!I364,IF((I364+H365)&gt;F364,F365-H365,I364))</f>
        <v>0</v>
      </c>
      <c r="H365" s="44">
        <f>IF($I364*'ВВОД '!$B$14*L365/Q365&gt;=0,T365,0)</f>
        <v>0</v>
      </c>
      <c r="I365" s="45">
        <f t="shared" si="71"/>
        <v>0</v>
      </c>
      <c r="J365" s="46"/>
      <c r="K365" s="40">
        <f t="shared" si="72"/>
        <v>0</v>
      </c>
      <c r="L365" s="47">
        <f t="shared" si="73"/>
        <v>30</v>
      </c>
      <c r="M365" s="47">
        <f t="shared" si="65"/>
        <v>1</v>
      </c>
      <c r="N365" s="48">
        <f t="shared" si="66"/>
        <v>51653</v>
      </c>
      <c r="O365" s="48">
        <f t="shared" si="67"/>
        <v>51653</v>
      </c>
      <c r="P365" s="48">
        <f t="shared" si="68"/>
        <v>51683</v>
      </c>
      <c r="Q365" s="20">
        <f>VLOOKUP(E365,'ВВОД '!$L$3:$M$44,2)</f>
        <v>365</v>
      </c>
      <c r="R365" s="49">
        <f t="shared" si="74"/>
        <v>0</v>
      </c>
      <c r="S365" s="49">
        <f t="shared" si="75"/>
        <v>30</v>
      </c>
      <c r="T365" s="50">
        <f t="shared" si="77"/>
        <v>0</v>
      </c>
      <c r="U365" s="51">
        <f t="shared" si="76"/>
        <v>0</v>
      </c>
      <c r="V365" s="51">
        <f>$I364*'ВВОД '!$B$14*L365/Q365</f>
        <v>0</v>
      </c>
    </row>
    <row r="366" spans="2:22" ht="16.5">
      <c r="B366" s="33">
        <v>353</v>
      </c>
      <c r="C366" s="34" t="s">
        <v>59</v>
      </c>
      <c r="D366" s="35">
        <f t="shared" si="69"/>
        <v>7</v>
      </c>
      <c r="E366" s="36">
        <f t="shared" si="70"/>
        <v>2041</v>
      </c>
      <c r="F366" s="37">
        <f>IF(B366=MAX('ВВОД '!$B$10:$G$10),G366+H366,IF((I365+H366)&gt;F365,F365,G366+H366))</f>
        <v>0</v>
      </c>
      <c r="G366" s="37">
        <f>IF(B366=MAX('ВВОД '!$B$10:$G$10),'Информационный расчет'!I365,IF((I365+H366)&gt;F365,F366-H366,I365))</f>
        <v>0</v>
      </c>
      <c r="H366" s="44">
        <f>IF($I365*'ВВОД '!$B$14*L366/Q366&gt;=0,T366,0)</f>
        <v>0</v>
      </c>
      <c r="I366" s="45">
        <f t="shared" si="71"/>
        <v>0</v>
      </c>
      <c r="J366" s="46"/>
      <c r="K366" s="40">
        <f t="shared" si="72"/>
        <v>0</v>
      </c>
      <c r="L366" s="47">
        <f t="shared" si="73"/>
        <v>31</v>
      </c>
      <c r="M366" s="47">
        <f t="shared" si="65"/>
        <v>1</v>
      </c>
      <c r="N366" s="48">
        <f t="shared" si="66"/>
        <v>51683</v>
      </c>
      <c r="O366" s="48">
        <f t="shared" si="67"/>
        <v>51683</v>
      </c>
      <c r="P366" s="48">
        <f t="shared" si="68"/>
        <v>51714</v>
      </c>
      <c r="Q366" s="20">
        <f>VLOOKUP(E366,'ВВОД '!$L$3:$M$44,2)</f>
        <v>365</v>
      </c>
      <c r="R366" s="49">
        <f t="shared" si="74"/>
        <v>0</v>
      </c>
      <c r="S366" s="49">
        <f t="shared" si="75"/>
        <v>31</v>
      </c>
      <c r="T366" s="50">
        <f t="shared" si="77"/>
        <v>0</v>
      </c>
      <c r="U366" s="51">
        <f t="shared" si="76"/>
        <v>0</v>
      </c>
      <c r="V366" s="51">
        <f>$I365*'ВВОД '!$B$14*L366/Q366</f>
        <v>0</v>
      </c>
    </row>
    <row r="367" spans="2:22" ht="16.5">
      <c r="B367" s="56">
        <v>354</v>
      </c>
      <c r="C367" s="34" t="s">
        <v>59</v>
      </c>
      <c r="D367" s="35">
        <f t="shared" si="69"/>
        <v>8</v>
      </c>
      <c r="E367" s="36">
        <f t="shared" si="70"/>
        <v>2041</v>
      </c>
      <c r="F367" s="37">
        <f>IF(B367=MAX('ВВОД '!$B$10:$G$10),G367+H367,IF((I366+H367)&gt;F366,F366,G367+H367))</f>
        <v>0</v>
      </c>
      <c r="G367" s="37">
        <f>IF(B367=MAX('ВВОД '!$B$10:$G$10),'Информационный расчет'!I366,IF((I366+H367)&gt;F366,F367-H367,I366))</f>
        <v>0</v>
      </c>
      <c r="H367" s="44">
        <f>IF($I366*'ВВОД '!$B$14*L367/Q367&gt;=0,T367,0)</f>
        <v>0</v>
      </c>
      <c r="I367" s="45">
        <f t="shared" si="71"/>
        <v>0</v>
      </c>
      <c r="J367" s="46"/>
      <c r="K367" s="40">
        <f t="shared" si="72"/>
        <v>0</v>
      </c>
      <c r="L367" s="47">
        <f t="shared" si="73"/>
        <v>31</v>
      </c>
      <c r="M367" s="47">
        <f t="shared" si="65"/>
        <v>1</v>
      </c>
      <c r="N367" s="48">
        <f t="shared" si="66"/>
        <v>51714</v>
      </c>
      <c r="O367" s="48">
        <f t="shared" si="67"/>
        <v>51714</v>
      </c>
      <c r="P367" s="48">
        <f t="shared" si="68"/>
        <v>51745</v>
      </c>
      <c r="Q367" s="20">
        <f>VLOOKUP(E367,'ВВОД '!$L$3:$M$44,2)</f>
        <v>365</v>
      </c>
      <c r="R367" s="49">
        <f t="shared" si="74"/>
        <v>0</v>
      </c>
      <c r="S367" s="49">
        <f t="shared" si="75"/>
        <v>31</v>
      </c>
      <c r="T367" s="50">
        <f t="shared" si="77"/>
        <v>0</v>
      </c>
      <c r="U367" s="51">
        <f t="shared" si="76"/>
        <v>0</v>
      </c>
      <c r="V367" s="51">
        <f>$I366*'ВВОД '!$B$14*L367/Q367</f>
        <v>0</v>
      </c>
    </row>
    <row r="368" spans="2:22" ht="16.5">
      <c r="B368" s="33">
        <v>355</v>
      </c>
      <c r="C368" s="34" t="s">
        <v>59</v>
      </c>
      <c r="D368" s="35">
        <f t="shared" si="69"/>
        <v>9</v>
      </c>
      <c r="E368" s="36">
        <f t="shared" si="70"/>
        <v>2041</v>
      </c>
      <c r="F368" s="37">
        <f>IF(B368=MAX('ВВОД '!$B$10:$G$10),G368+H368,IF((I367+H368)&gt;F367,F367,G368+H368))</f>
        <v>0</v>
      </c>
      <c r="G368" s="37">
        <f>IF(B368=MAX('ВВОД '!$B$10:$G$10),'Информационный расчет'!I367,IF((I367+H368)&gt;F367,F368-H368,I367))</f>
        <v>0</v>
      </c>
      <c r="H368" s="44">
        <f>IF($I367*'ВВОД '!$B$14*L368/Q368&gt;=0,T368,0)</f>
        <v>0</v>
      </c>
      <c r="I368" s="45">
        <f t="shared" si="71"/>
        <v>0</v>
      </c>
      <c r="J368" s="46"/>
      <c r="K368" s="40">
        <f t="shared" si="72"/>
        <v>0</v>
      </c>
      <c r="L368" s="47">
        <f t="shared" si="73"/>
        <v>30</v>
      </c>
      <c r="M368" s="47">
        <f t="shared" si="65"/>
        <v>1</v>
      </c>
      <c r="N368" s="48">
        <f t="shared" si="66"/>
        <v>51745</v>
      </c>
      <c r="O368" s="48">
        <f t="shared" si="67"/>
        <v>51745</v>
      </c>
      <c r="P368" s="48">
        <f t="shared" si="68"/>
        <v>51775</v>
      </c>
      <c r="Q368" s="20">
        <f>VLOOKUP(E368,'ВВОД '!$L$3:$M$44,2)</f>
        <v>365</v>
      </c>
      <c r="R368" s="49">
        <f t="shared" si="74"/>
        <v>0</v>
      </c>
      <c r="S368" s="49">
        <f t="shared" si="75"/>
        <v>30</v>
      </c>
      <c r="T368" s="50">
        <f t="shared" si="77"/>
        <v>0</v>
      </c>
      <c r="U368" s="51">
        <f t="shared" si="76"/>
        <v>0</v>
      </c>
      <c r="V368" s="51">
        <f>$I367*'ВВОД '!$B$14*L368/Q368</f>
        <v>0</v>
      </c>
    </row>
    <row r="369" spans="2:22" ht="16.5">
      <c r="B369" s="56">
        <v>356</v>
      </c>
      <c r="C369" s="34" t="s">
        <v>59</v>
      </c>
      <c r="D369" s="35">
        <f t="shared" si="69"/>
        <v>10</v>
      </c>
      <c r="E369" s="36">
        <f t="shared" si="70"/>
        <v>2041</v>
      </c>
      <c r="F369" s="37">
        <f>IF(B369=MAX('ВВОД '!$B$10:$G$10),G369+H369,IF((I368+H369)&gt;F368,F368,G369+H369))</f>
        <v>0</v>
      </c>
      <c r="G369" s="37">
        <f>IF(B369=MAX('ВВОД '!$B$10:$G$10),'Информационный расчет'!I368,IF((I368+H369)&gt;F368,F369-H369,I368))</f>
        <v>0</v>
      </c>
      <c r="H369" s="44">
        <f>IF($I368*'ВВОД '!$B$14*L369/Q369&gt;=0,T369,0)</f>
        <v>0</v>
      </c>
      <c r="I369" s="45">
        <f t="shared" si="71"/>
        <v>0</v>
      </c>
      <c r="J369" s="46"/>
      <c r="K369" s="40">
        <f t="shared" si="72"/>
        <v>0</v>
      </c>
      <c r="L369" s="47">
        <f t="shared" si="73"/>
        <v>31</v>
      </c>
      <c r="M369" s="47">
        <f t="shared" si="65"/>
        <v>1</v>
      </c>
      <c r="N369" s="48">
        <f t="shared" si="66"/>
        <v>51775</v>
      </c>
      <c r="O369" s="48">
        <f t="shared" si="67"/>
        <v>51775</v>
      </c>
      <c r="P369" s="48">
        <f t="shared" si="68"/>
        <v>51806</v>
      </c>
      <c r="Q369" s="20">
        <f>VLOOKUP(E369,'ВВОД '!$L$3:$M$44,2)</f>
        <v>365</v>
      </c>
      <c r="R369" s="49">
        <f t="shared" si="74"/>
        <v>0</v>
      </c>
      <c r="S369" s="49">
        <f t="shared" si="75"/>
        <v>31</v>
      </c>
      <c r="T369" s="50">
        <f t="shared" si="77"/>
        <v>0</v>
      </c>
      <c r="U369" s="51">
        <f t="shared" si="76"/>
        <v>0</v>
      </c>
      <c r="V369" s="51">
        <f>$I368*'ВВОД '!$B$14*L369/Q369</f>
        <v>0</v>
      </c>
    </row>
    <row r="370" spans="2:22" ht="16.5">
      <c r="B370" s="33">
        <v>357</v>
      </c>
      <c r="C370" s="34" t="s">
        <v>59</v>
      </c>
      <c r="D370" s="35">
        <f t="shared" si="69"/>
        <v>11</v>
      </c>
      <c r="E370" s="36">
        <f t="shared" si="70"/>
        <v>2041</v>
      </c>
      <c r="F370" s="37">
        <f>IF(B370=MAX('ВВОД '!$B$10:$G$10),G370+H370,IF((I369+H370)&gt;F369,F369,G370+H370))</f>
        <v>0</v>
      </c>
      <c r="G370" s="37">
        <f>IF(B370=MAX('ВВОД '!$B$10:$G$10),'Информационный расчет'!I369,IF((I369+H370)&gt;F369,F370-H370,I369))</f>
        <v>0</v>
      </c>
      <c r="H370" s="44">
        <f>IF($I369*'ВВОД '!$B$14*L370/Q370&gt;=0,T370,0)</f>
        <v>0</v>
      </c>
      <c r="I370" s="45">
        <f t="shared" si="71"/>
        <v>0</v>
      </c>
      <c r="J370" s="46"/>
      <c r="K370" s="40">
        <f t="shared" si="72"/>
        <v>0</v>
      </c>
      <c r="L370" s="47">
        <f t="shared" si="73"/>
        <v>30</v>
      </c>
      <c r="M370" s="47">
        <f t="shared" si="65"/>
        <v>1</v>
      </c>
      <c r="N370" s="48">
        <f t="shared" si="66"/>
        <v>51806</v>
      </c>
      <c r="O370" s="48">
        <f t="shared" si="67"/>
        <v>51806</v>
      </c>
      <c r="P370" s="48">
        <f t="shared" si="68"/>
        <v>51836</v>
      </c>
      <c r="Q370" s="20">
        <f>VLOOKUP(E370,'ВВОД '!$L$3:$M$44,2)</f>
        <v>365</v>
      </c>
      <c r="R370" s="49">
        <f t="shared" si="74"/>
        <v>0</v>
      </c>
      <c r="S370" s="49">
        <f t="shared" si="75"/>
        <v>30</v>
      </c>
      <c r="T370" s="50">
        <f t="shared" si="77"/>
        <v>0</v>
      </c>
      <c r="U370" s="51">
        <f t="shared" si="76"/>
        <v>0</v>
      </c>
      <c r="V370" s="51">
        <f>$I369*'ВВОД '!$B$14*L370/Q370</f>
        <v>0</v>
      </c>
    </row>
    <row r="371" spans="2:22" ht="16.5">
      <c r="B371" s="56">
        <v>358</v>
      </c>
      <c r="C371" s="34" t="s">
        <v>59</v>
      </c>
      <c r="D371" s="35">
        <f t="shared" si="69"/>
        <v>12</v>
      </c>
      <c r="E371" s="36">
        <f t="shared" si="70"/>
        <v>2041</v>
      </c>
      <c r="F371" s="37">
        <f>IF(B371=MAX('ВВОД '!$B$10:$G$10),G371+H371,IF((I370+H371)&gt;F370,F370,G371+H371))</f>
        <v>0</v>
      </c>
      <c r="G371" s="37">
        <f>IF(B371=MAX('ВВОД '!$B$10:$G$10),'Информационный расчет'!I370,IF((I370+H371)&gt;F370,F371-H371,I370))</f>
        <v>0</v>
      </c>
      <c r="H371" s="44">
        <f>IF($I370*'ВВОД '!$B$14*L371/Q371&gt;=0,T371,0)</f>
        <v>0</v>
      </c>
      <c r="I371" s="45">
        <f t="shared" si="71"/>
        <v>0</v>
      </c>
      <c r="J371" s="46"/>
      <c r="K371" s="40">
        <f t="shared" si="72"/>
        <v>0</v>
      </c>
      <c r="L371" s="47">
        <f t="shared" si="73"/>
        <v>31</v>
      </c>
      <c r="M371" s="47">
        <f t="shared" si="65"/>
        <v>1</v>
      </c>
      <c r="N371" s="48">
        <f t="shared" si="66"/>
        <v>51836</v>
      </c>
      <c r="O371" s="48">
        <f t="shared" si="67"/>
        <v>51836</v>
      </c>
      <c r="P371" s="48">
        <f t="shared" si="68"/>
        <v>51867</v>
      </c>
      <c r="Q371" s="20">
        <f>VLOOKUP(E371,'ВВОД '!$L$3:$M$44,2)</f>
        <v>365</v>
      </c>
      <c r="R371" s="49">
        <f t="shared" si="74"/>
        <v>0</v>
      </c>
      <c r="S371" s="49">
        <f t="shared" si="75"/>
        <v>31</v>
      </c>
      <c r="T371" s="50">
        <f t="shared" si="77"/>
        <v>0</v>
      </c>
      <c r="U371" s="51">
        <f t="shared" si="76"/>
        <v>0</v>
      </c>
      <c r="V371" s="51">
        <f>$I370*'ВВОД '!$B$14*L371/Q371</f>
        <v>0</v>
      </c>
    </row>
    <row r="372" spans="2:22" ht="16.5">
      <c r="B372" s="33">
        <v>359</v>
      </c>
      <c r="C372" s="34" t="s">
        <v>59</v>
      </c>
      <c r="D372" s="35">
        <f t="shared" si="69"/>
        <v>1</v>
      </c>
      <c r="E372" s="36">
        <f t="shared" si="70"/>
        <v>2042</v>
      </c>
      <c r="F372" s="37">
        <f>IF(B372=MAX('ВВОД '!$B$10:$G$10),G372+H372,IF((I371+H372)&gt;F371,F371,G372+H372))</f>
        <v>0</v>
      </c>
      <c r="G372" s="37">
        <f>IF(B372=MAX('ВВОД '!$B$10:$G$10),'Информационный расчет'!I371,IF((I371+H372)&gt;F371,F372-H372,I371))</f>
        <v>0</v>
      </c>
      <c r="H372" s="44">
        <f>IF($I371*'ВВОД '!$B$14*L372/Q372&gt;=0,T372,0)</f>
        <v>0</v>
      </c>
      <c r="I372" s="45">
        <f t="shared" si="71"/>
        <v>0</v>
      </c>
      <c r="J372" s="46"/>
      <c r="K372" s="40">
        <f t="shared" si="72"/>
        <v>0</v>
      </c>
      <c r="L372" s="47">
        <f t="shared" si="73"/>
        <v>31</v>
      </c>
      <c r="M372" s="47">
        <f t="shared" si="65"/>
        <v>1</v>
      </c>
      <c r="N372" s="48">
        <f t="shared" si="66"/>
        <v>51867</v>
      </c>
      <c r="O372" s="48">
        <f t="shared" si="67"/>
        <v>51867</v>
      </c>
      <c r="P372" s="48">
        <f t="shared" si="68"/>
        <v>51898</v>
      </c>
      <c r="Q372" s="20">
        <f>VLOOKUP(E372,'ВВОД '!$L$3:$M$44,2)</f>
        <v>365</v>
      </c>
      <c r="R372" s="49">
        <f t="shared" si="74"/>
        <v>0</v>
      </c>
      <c r="S372" s="49">
        <f t="shared" si="75"/>
        <v>31</v>
      </c>
      <c r="T372" s="50">
        <f t="shared" si="77"/>
        <v>0</v>
      </c>
      <c r="U372" s="51">
        <f t="shared" si="76"/>
        <v>0</v>
      </c>
      <c r="V372" s="51">
        <f>$I371*'ВВОД '!$B$14*L372/Q372</f>
        <v>0</v>
      </c>
    </row>
    <row r="373" spans="2:22" ht="16.5">
      <c r="B373" s="56">
        <v>360</v>
      </c>
      <c r="C373" s="34" t="s">
        <v>59</v>
      </c>
      <c r="D373" s="35">
        <f t="shared" si="69"/>
        <v>2</v>
      </c>
      <c r="E373" s="36">
        <f t="shared" si="70"/>
        <v>2042</v>
      </c>
      <c r="F373" s="37">
        <f>IF(B373=MAX('ВВОД '!$B$10:$G$10),G373+H373,IF((I372+H373)&gt;F372,F372,G373+H373))</f>
        <v>0</v>
      </c>
      <c r="G373" s="37">
        <f>IF(B373=MAX('ВВОД '!$B$10:$G$10),'Информационный расчет'!I372,IF((I372+H373)&gt;F372,F373-H373,I372))</f>
        <v>0</v>
      </c>
      <c r="H373" s="44">
        <f>IF($I372*'ВВОД '!$B$14*L373/Q373&gt;=0,T373,0)</f>
        <v>0</v>
      </c>
      <c r="I373" s="45">
        <f t="shared" si="71"/>
        <v>0</v>
      </c>
      <c r="J373" s="46"/>
      <c r="K373" s="40">
        <f t="shared" si="72"/>
        <v>0</v>
      </c>
      <c r="L373" s="47">
        <f t="shared" si="73"/>
        <v>28</v>
      </c>
      <c r="M373" s="47">
        <f t="shared" si="65"/>
        <v>1</v>
      </c>
      <c r="N373" s="48">
        <f t="shared" si="66"/>
        <v>51898</v>
      </c>
      <c r="O373" s="48">
        <f t="shared" si="67"/>
        <v>51898</v>
      </c>
      <c r="P373" s="48">
        <f t="shared" si="68"/>
        <v>51926</v>
      </c>
      <c r="Q373" s="20">
        <f>VLOOKUP(E373,'ВВОД '!$L$3:$M$44,2)</f>
        <v>365</v>
      </c>
      <c r="R373" s="49">
        <f t="shared" si="74"/>
        <v>0</v>
      </c>
      <c r="S373" s="49">
        <f t="shared" si="75"/>
        <v>28</v>
      </c>
      <c r="T373" s="50">
        <f t="shared" si="77"/>
        <v>0</v>
      </c>
      <c r="U373" s="51">
        <f t="shared" si="76"/>
        <v>0</v>
      </c>
      <c r="V373" s="51">
        <f>$I372*'ВВОД '!$B$14*L373/Q373</f>
        <v>0</v>
      </c>
    </row>
    <row r="374" spans="2:22" ht="12.75">
      <c r="B374" s="144" t="s">
        <v>60</v>
      </c>
      <c r="C374" s="145"/>
      <c r="D374" s="145"/>
      <c r="E374" s="145"/>
      <c r="F374" s="57">
        <f>SUM(F14:F373)</f>
        <v>4719268.059999998</v>
      </c>
      <c r="G374" s="57">
        <f>SUM(G14:G373)</f>
        <v>2299999.9999999986</v>
      </c>
      <c r="H374" s="57">
        <f>SUM(H14:H373)</f>
        <v>2419268.06</v>
      </c>
      <c r="I374" s="58">
        <f>I373</f>
        <v>0</v>
      </c>
      <c r="J374" s="59">
        <f>SUM(J14:J373)</f>
        <v>0</v>
      </c>
      <c r="K374" s="60"/>
      <c r="L374" s="61"/>
      <c r="M374" s="61"/>
      <c r="N374" s="61"/>
      <c r="O374" s="42"/>
      <c r="P374" s="61"/>
      <c r="Q374" s="61"/>
      <c r="R374" s="61"/>
      <c r="S374" s="61"/>
      <c r="T374" s="29"/>
      <c r="U374" s="62"/>
      <c r="V374" s="62"/>
    </row>
    <row r="375" spans="2:22" ht="119.25" customHeight="1">
      <c r="B375" s="147" t="s">
        <v>62</v>
      </c>
      <c r="C375" s="147"/>
      <c r="D375" s="147"/>
      <c r="E375" s="147"/>
      <c r="F375" s="147"/>
      <c r="G375" s="147"/>
      <c r="H375" s="147"/>
      <c r="I375" s="147"/>
      <c r="J375" s="147"/>
      <c r="K375" s="63"/>
      <c r="L375" s="64"/>
      <c r="M375" s="64"/>
      <c r="N375" s="64"/>
      <c r="O375" s="65"/>
      <c r="P375" s="64"/>
      <c r="Q375" s="64"/>
      <c r="R375" s="64"/>
      <c r="S375" s="64"/>
      <c r="T375" s="62"/>
      <c r="U375" s="62"/>
      <c r="V375" s="62"/>
    </row>
    <row r="376" spans="2:22" ht="12.75">
      <c r="B376" s="66"/>
      <c r="C376" s="136" t="s">
        <v>61</v>
      </c>
      <c r="D376" s="136"/>
      <c r="E376" s="136"/>
      <c r="F376" s="136"/>
      <c r="G376" s="66"/>
      <c r="I376" s="66"/>
      <c r="J376" s="66"/>
      <c r="K376" s="66"/>
      <c r="L376" s="64"/>
      <c r="M376" s="64"/>
      <c r="N376" s="64"/>
      <c r="O376" s="65"/>
      <c r="P376" s="64"/>
      <c r="Q376" s="64"/>
      <c r="R376" s="64"/>
      <c r="S376" s="64"/>
      <c r="T376" s="62"/>
      <c r="U376" s="62"/>
      <c r="V376" s="62"/>
    </row>
    <row r="379" spans="4:8" ht="11.25">
      <c r="D379" s="97">
        <f>MAX('ВВОД '!B10:G10)</f>
        <v>200</v>
      </c>
      <c r="F379" s="4">
        <f>IF(B373=D379,I372,0)</f>
        <v>0</v>
      </c>
      <c r="H379" s="97"/>
    </row>
    <row r="380" spans="12:22" ht="11.25">
      <c r="L380" s="64"/>
      <c r="M380" s="64"/>
      <c r="N380" s="64"/>
      <c r="O380" s="65"/>
      <c r="P380" s="64"/>
      <c r="Q380" s="64"/>
      <c r="R380" s="64"/>
      <c r="S380" s="64"/>
      <c r="T380" s="62"/>
      <c r="U380" s="62"/>
      <c r="V380" s="62"/>
    </row>
    <row r="381" spans="12:22" ht="11.25">
      <c r="L381" s="64"/>
      <c r="M381" s="64"/>
      <c r="N381" s="64"/>
      <c r="O381" s="65"/>
      <c r="P381" s="64"/>
      <c r="Q381" s="64"/>
      <c r="R381" s="64"/>
      <c r="S381" s="64"/>
      <c r="T381" s="62"/>
      <c r="U381" s="62"/>
      <c r="V381" s="62"/>
    </row>
    <row r="382" spans="12:22" ht="11.25">
      <c r="L382" s="64"/>
      <c r="M382" s="64"/>
      <c r="N382" s="64"/>
      <c r="O382" s="65"/>
      <c r="P382" s="64"/>
      <c r="Q382" s="64"/>
      <c r="R382" s="64"/>
      <c r="S382" s="64"/>
      <c r="T382" s="62"/>
      <c r="U382" s="62"/>
      <c r="V382" s="62"/>
    </row>
    <row r="383" spans="12:22" ht="11.25">
      <c r="L383" s="64"/>
      <c r="M383" s="64"/>
      <c r="N383" s="64"/>
      <c r="O383" s="65"/>
      <c r="P383" s="64"/>
      <c r="Q383" s="64"/>
      <c r="R383" s="64"/>
      <c r="S383" s="64"/>
      <c r="T383" s="62"/>
      <c r="U383" s="62"/>
      <c r="V383" s="62"/>
    </row>
    <row r="384" spans="12:22" ht="11.25">
      <c r="L384" s="64"/>
      <c r="M384" s="64"/>
      <c r="N384" s="64"/>
      <c r="O384" s="65"/>
      <c r="P384" s="64"/>
      <c r="Q384" s="64"/>
      <c r="R384" s="64"/>
      <c r="S384" s="64"/>
      <c r="T384" s="62"/>
      <c r="U384" s="62"/>
      <c r="V384" s="62"/>
    </row>
    <row r="385" spans="12:22" ht="11.25">
      <c r="L385" s="64"/>
      <c r="M385" s="64"/>
      <c r="N385" s="64"/>
      <c r="O385" s="65"/>
      <c r="P385" s="64"/>
      <c r="Q385" s="64"/>
      <c r="R385" s="64"/>
      <c r="S385" s="64"/>
      <c r="T385" s="62"/>
      <c r="U385" s="62"/>
      <c r="V385" s="62"/>
    </row>
    <row r="386" spans="12:22" ht="11.25">
      <c r="L386" s="64"/>
      <c r="M386" s="64"/>
      <c r="N386" s="64"/>
      <c r="O386" s="65"/>
      <c r="P386" s="64"/>
      <c r="Q386" s="64"/>
      <c r="R386" s="64"/>
      <c r="S386" s="64"/>
      <c r="T386" s="62"/>
      <c r="U386" s="62"/>
      <c r="V386" s="62"/>
    </row>
    <row r="387" spans="12:22" ht="11.25">
      <c r="L387" s="64"/>
      <c r="M387" s="64"/>
      <c r="N387" s="64"/>
      <c r="O387" s="65"/>
      <c r="P387" s="64"/>
      <c r="Q387" s="64"/>
      <c r="R387" s="64"/>
      <c r="S387" s="64"/>
      <c r="T387" s="62"/>
      <c r="U387" s="62"/>
      <c r="V387" s="62"/>
    </row>
    <row r="388" spans="12:22" ht="11.25">
      <c r="L388" s="64"/>
      <c r="M388" s="64"/>
      <c r="N388" s="64"/>
      <c r="O388" s="65"/>
      <c r="P388" s="64"/>
      <c r="Q388" s="64"/>
      <c r="R388" s="64"/>
      <c r="S388" s="64"/>
      <c r="T388" s="62"/>
      <c r="U388" s="62"/>
      <c r="V388" s="62"/>
    </row>
    <row r="389" spans="12:22" ht="11.25">
      <c r="L389" s="64"/>
      <c r="M389" s="64"/>
      <c r="N389" s="64"/>
      <c r="O389" s="65"/>
      <c r="P389" s="64"/>
      <c r="Q389" s="64"/>
      <c r="R389" s="64"/>
      <c r="S389" s="64"/>
      <c r="T389" s="62"/>
      <c r="U389" s="62"/>
      <c r="V389" s="62"/>
    </row>
    <row r="390" spans="12:22" ht="11.25">
      <c r="L390" s="64"/>
      <c r="M390" s="64"/>
      <c r="N390" s="64"/>
      <c r="O390" s="65"/>
      <c r="P390" s="64"/>
      <c r="Q390" s="64"/>
      <c r="R390" s="64"/>
      <c r="S390" s="64"/>
      <c r="T390" s="62"/>
      <c r="U390" s="62"/>
      <c r="V390" s="62"/>
    </row>
    <row r="391" spans="12:22" ht="11.25">
      <c r="L391" s="64"/>
      <c r="M391" s="64"/>
      <c r="N391" s="64"/>
      <c r="O391" s="65"/>
      <c r="P391" s="64"/>
      <c r="Q391" s="64"/>
      <c r="R391" s="64"/>
      <c r="S391" s="64"/>
      <c r="T391" s="62"/>
      <c r="U391" s="62"/>
      <c r="V391" s="62"/>
    </row>
    <row r="392" spans="12:22" ht="11.25">
      <c r="L392" s="64"/>
      <c r="M392" s="64"/>
      <c r="N392" s="64"/>
      <c r="O392" s="65"/>
      <c r="P392" s="64"/>
      <c r="Q392" s="64"/>
      <c r="R392" s="64"/>
      <c r="S392" s="64"/>
      <c r="T392" s="62"/>
      <c r="U392" s="62"/>
      <c r="V392" s="62"/>
    </row>
    <row r="393" spans="12:22" ht="11.25">
      <c r="L393" s="64"/>
      <c r="M393" s="64"/>
      <c r="N393" s="64"/>
      <c r="O393" s="65"/>
      <c r="P393" s="64"/>
      <c r="Q393" s="64"/>
      <c r="R393" s="64"/>
      <c r="S393" s="64"/>
      <c r="T393" s="62"/>
      <c r="U393" s="62"/>
      <c r="V393" s="62"/>
    </row>
    <row r="394" spans="12:22" ht="11.25">
      <c r="L394" s="64"/>
      <c r="M394" s="64"/>
      <c r="N394" s="64"/>
      <c r="O394" s="65"/>
      <c r="P394" s="64"/>
      <c r="Q394" s="64"/>
      <c r="R394" s="64"/>
      <c r="S394" s="64"/>
      <c r="T394" s="62"/>
      <c r="U394" s="62"/>
      <c r="V394" s="62"/>
    </row>
    <row r="395" spans="12:22" ht="11.25">
      <c r="L395" s="64"/>
      <c r="M395" s="64"/>
      <c r="N395" s="64"/>
      <c r="O395" s="65"/>
      <c r="P395" s="64"/>
      <c r="Q395" s="64"/>
      <c r="R395" s="64"/>
      <c r="S395" s="64"/>
      <c r="T395" s="62"/>
      <c r="U395" s="62"/>
      <c r="V395" s="62"/>
    </row>
    <row r="396" spans="12:22" ht="11.25">
      <c r="L396" s="64"/>
      <c r="M396" s="64"/>
      <c r="N396" s="64"/>
      <c r="O396" s="65"/>
      <c r="P396" s="64"/>
      <c r="Q396" s="64"/>
      <c r="R396" s="64"/>
      <c r="S396" s="64"/>
      <c r="T396" s="62"/>
      <c r="U396" s="62"/>
      <c r="V396" s="62"/>
    </row>
    <row r="397" spans="12:22" ht="11.25">
      <c r="L397" s="64"/>
      <c r="M397" s="64"/>
      <c r="N397" s="64"/>
      <c r="O397" s="65"/>
      <c r="P397" s="64"/>
      <c r="Q397" s="64"/>
      <c r="R397" s="64"/>
      <c r="S397" s="64"/>
      <c r="T397" s="62"/>
      <c r="U397" s="62"/>
      <c r="V397" s="62"/>
    </row>
    <row r="398" spans="12:22" ht="11.25">
      <c r="L398" s="64"/>
      <c r="M398" s="64"/>
      <c r="N398" s="64"/>
      <c r="O398" s="65"/>
      <c r="P398" s="64"/>
      <c r="Q398" s="64"/>
      <c r="R398" s="64"/>
      <c r="S398" s="64"/>
      <c r="T398" s="62"/>
      <c r="U398" s="62"/>
      <c r="V398" s="62"/>
    </row>
    <row r="399" spans="12:22" ht="11.25">
      <c r="L399" s="64"/>
      <c r="M399" s="64"/>
      <c r="N399" s="64"/>
      <c r="O399" s="65"/>
      <c r="P399" s="64"/>
      <c r="Q399" s="64"/>
      <c r="R399" s="64"/>
      <c r="S399" s="64"/>
      <c r="T399" s="62"/>
      <c r="U399" s="62"/>
      <c r="V399" s="62"/>
    </row>
    <row r="400" spans="12:22" ht="11.25">
      <c r="L400" s="64"/>
      <c r="M400" s="64"/>
      <c r="N400" s="64"/>
      <c r="O400" s="65"/>
      <c r="P400" s="64"/>
      <c r="Q400" s="64"/>
      <c r="R400" s="64"/>
      <c r="S400" s="64"/>
      <c r="T400" s="62"/>
      <c r="U400" s="62"/>
      <c r="V400" s="62"/>
    </row>
    <row r="401" spans="12:22" ht="11.25">
      <c r="L401" s="64"/>
      <c r="M401" s="64"/>
      <c r="N401" s="64"/>
      <c r="O401" s="65"/>
      <c r="P401" s="64"/>
      <c r="Q401" s="64"/>
      <c r="R401" s="64"/>
      <c r="S401" s="64"/>
      <c r="T401" s="62"/>
      <c r="U401" s="62"/>
      <c r="V401" s="62"/>
    </row>
    <row r="402" spans="12:22" ht="11.25">
      <c r="L402" s="64"/>
      <c r="M402" s="64"/>
      <c r="N402" s="64"/>
      <c r="O402" s="65"/>
      <c r="P402" s="64"/>
      <c r="Q402" s="64"/>
      <c r="R402" s="64"/>
      <c r="S402" s="64"/>
      <c r="T402" s="62"/>
      <c r="U402" s="62"/>
      <c r="V402" s="62"/>
    </row>
    <row r="403" spans="12:22" ht="11.25">
      <c r="L403" s="64"/>
      <c r="M403" s="64"/>
      <c r="N403" s="64"/>
      <c r="O403" s="65"/>
      <c r="P403" s="64"/>
      <c r="Q403" s="64"/>
      <c r="R403" s="64"/>
      <c r="S403" s="64"/>
      <c r="T403" s="62"/>
      <c r="U403" s="62"/>
      <c r="V403" s="62"/>
    </row>
    <row r="404" spans="12:22" ht="11.25">
      <c r="L404" s="64"/>
      <c r="M404" s="64"/>
      <c r="N404" s="64"/>
      <c r="O404" s="65"/>
      <c r="P404" s="64"/>
      <c r="Q404" s="64"/>
      <c r="R404" s="64"/>
      <c r="S404" s="64"/>
      <c r="T404" s="62"/>
      <c r="U404" s="62"/>
      <c r="V404" s="62"/>
    </row>
    <row r="405" spans="12:22" ht="11.25">
      <c r="L405" s="64"/>
      <c r="M405" s="64"/>
      <c r="N405" s="64"/>
      <c r="O405" s="65"/>
      <c r="P405" s="64"/>
      <c r="Q405" s="64"/>
      <c r="R405" s="64"/>
      <c r="S405" s="64"/>
      <c r="T405" s="62"/>
      <c r="U405" s="62"/>
      <c r="V405" s="62"/>
    </row>
    <row r="406" spans="12:22" ht="11.25">
      <c r="L406" s="64"/>
      <c r="M406" s="64"/>
      <c r="N406" s="64"/>
      <c r="O406" s="65"/>
      <c r="P406" s="64"/>
      <c r="Q406" s="64"/>
      <c r="R406" s="64"/>
      <c r="S406" s="64"/>
      <c r="T406" s="62"/>
      <c r="U406" s="62"/>
      <c r="V406" s="62"/>
    </row>
    <row r="407" spans="12:22" ht="11.25">
      <c r="L407" s="64"/>
      <c r="M407" s="64"/>
      <c r="N407" s="64"/>
      <c r="O407" s="65"/>
      <c r="P407" s="64"/>
      <c r="Q407" s="64"/>
      <c r="R407" s="64"/>
      <c r="S407" s="64"/>
      <c r="T407" s="62"/>
      <c r="U407" s="62"/>
      <c r="V407" s="62"/>
    </row>
    <row r="408" spans="12:22" ht="11.25">
      <c r="L408" s="64"/>
      <c r="M408" s="64"/>
      <c r="N408" s="64"/>
      <c r="O408" s="65"/>
      <c r="P408" s="64"/>
      <c r="Q408" s="64"/>
      <c r="R408" s="64"/>
      <c r="S408" s="64"/>
      <c r="T408" s="62"/>
      <c r="U408" s="62"/>
      <c r="V408" s="62"/>
    </row>
    <row r="409" spans="12:22" ht="11.25">
      <c r="L409" s="64"/>
      <c r="M409" s="64"/>
      <c r="N409" s="64"/>
      <c r="O409" s="65"/>
      <c r="P409" s="64"/>
      <c r="Q409" s="64"/>
      <c r="R409" s="64"/>
      <c r="S409" s="64"/>
      <c r="T409" s="62"/>
      <c r="U409" s="62"/>
      <c r="V409" s="62"/>
    </row>
    <row r="410" spans="12:22" ht="11.25">
      <c r="L410" s="64"/>
      <c r="M410" s="64"/>
      <c r="N410" s="64"/>
      <c r="O410" s="65"/>
      <c r="P410" s="64"/>
      <c r="Q410" s="64"/>
      <c r="R410" s="64"/>
      <c r="S410" s="64"/>
      <c r="T410" s="62"/>
      <c r="U410" s="62"/>
      <c r="V410" s="62"/>
    </row>
    <row r="411" spans="12:22" ht="11.25">
      <c r="L411" s="64"/>
      <c r="M411" s="64"/>
      <c r="N411" s="64"/>
      <c r="O411" s="65"/>
      <c r="P411" s="64"/>
      <c r="Q411" s="64"/>
      <c r="R411" s="64"/>
      <c r="S411" s="64"/>
      <c r="T411" s="62"/>
      <c r="U411" s="62"/>
      <c r="V411" s="62"/>
    </row>
    <row r="412" spans="12:22" ht="11.25">
      <c r="L412" s="64"/>
      <c r="M412" s="64"/>
      <c r="N412" s="64"/>
      <c r="O412" s="65"/>
      <c r="P412" s="64"/>
      <c r="Q412" s="64"/>
      <c r="R412" s="64"/>
      <c r="S412" s="64"/>
      <c r="T412" s="62"/>
      <c r="U412" s="62"/>
      <c r="V412" s="62"/>
    </row>
    <row r="413" spans="12:22" ht="11.25">
      <c r="L413" s="64"/>
      <c r="M413" s="64"/>
      <c r="N413" s="64"/>
      <c r="O413" s="65"/>
      <c r="P413" s="64"/>
      <c r="Q413" s="64"/>
      <c r="R413" s="64"/>
      <c r="S413" s="64"/>
      <c r="T413" s="62"/>
      <c r="U413" s="62"/>
      <c r="V413" s="62"/>
    </row>
    <row r="414" spans="12:22" ht="11.25">
      <c r="L414" s="64"/>
      <c r="M414" s="64"/>
      <c r="N414" s="64"/>
      <c r="O414" s="65"/>
      <c r="P414" s="64"/>
      <c r="Q414" s="64"/>
      <c r="R414" s="64"/>
      <c r="S414" s="64"/>
      <c r="T414" s="62"/>
      <c r="U414" s="62"/>
      <c r="V414" s="62"/>
    </row>
    <row r="415" spans="12:22" ht="11.25">
      <c r="L415" s="64"/>
      <c r="M415" s="64"/>
      <c r="N415" s="64"/>
      <c r="O415" s="65"/>
      <c r="P415" s="64"/>
      <c r="Q415" s="64"/>
      <c r="R415" s="64"/>
      <c r="S415" s="64"/>
      <c r="T415" s="62"/>
      <c r="U415" s="62"/>
      <c r="V415" s="62"/>
    </row>
    <row r="416" spans="12:22" ht="11.25">
      <c r="L416" s="64"/>
      <c r="M416" s="64"/>
      <c r="N416" s="64"/>
      <c r="O416" s="65"/>
      <c r="P416" s="64"/>
      <c r="Q416" s="64"/>
      <c r="R416" s="64"/>
      <c r="S416" s="64"/>
      <c r="T416" s="62"/>
      <c r="U416" s="62"/>
      <c r="V416" s="62"/>
    </row>
    <row r="417" spans="12:22" ht="11.25">
      <c r="L417" s="64"/>
      <c r="M417" s="64"/>
      <c r="N417" s="64"/>
      <c r="O417" s="65"/>
      <c r="P417" s="64"/>
      <c r="Q417" s="64"/>
      <c r="R417" s="64"/>
      <c r="S417" s="64"/>
      <c r="T417" s="62"/>
      <c r="U417" s="62"/>
      <c r="V417" s="62"/>
    </row>
    <row r="418" spans="12:22" ht="11.25">
      <c r="L418" s="64"/>
      <c r="M418" s="64"/>
      <c r="N418" s="64"/>
      <c r="O418" s="65"/>
      <c r="P418" s="64"/>
      <c r="Q418" s="64"/>
      <c r="R418" s="64"/>
      <c r="S418" s="64"/>
      <c r="T418" s="62"/>
      <c r="U418" s="62"/>
      <c r="V418" s="62"/>
    </row>
    <row r="419" spans="12:22" ht="11.25">
      <c r="L419" s="64"/>
      <c r="M419" s="64"/>
      <c r="N419" s="64"/>
      <c r="O419" s="65"/>
      <c r="P419" s="64"/>
      <c r="Q419" s="64"/>
      <c r="R419" s="64"/>
      <c r="S419" s="64"/>
      <c r="T419" s="62"/>
      <c r="U419" s="62"/>
      <c r="V419" s="62"/>
    </row>
    <row r="420" spans="12:22" ht="11.25">
      <c r="L420" s="64"/>
      <c r="M420" s="64"/>
      <c r="N420" s="64"/>
      <c r="O420" s="65"/>
      <c r="P420" s="64"/>
      <c r="Q420" s="64"/>
      <c r="R420" s="64"/>
      <c r="S420" s="64"/>
      <c r="T420" s="62"/>
      <c r="U420" s="62"/>
      <c r="V420" s="62"/>
    </row>
    <row r="421" spans="12:22" ht="11.25">
      <c r="L421" s="64"/>
      <c r="M421" s="64"/>
      <c r="N421" s="64"/>
      <c r="O421" s="65"/>
      <c r="P421" s="64"/>
      <c r="Q421" s="64"/>
      <c r="R421" s="64"/>
      <c r="S421" s="64"/>
      <c r="T421" s="62"/>
      <c r="U421" s="62"/>
      <c r="V421" s="62"/>
    </row>
    <row r="422" spans="12:22" ht="11.25">
      <c r="L422" s="64"/>
      <c r="M422" s="64"/>
      <c r="N422" s="64"/>
      <c r="O422" s="65"/>
      <c r="P422" s="64"/>
      <c r="Q422" s="64"/>
      <c r="R422" s="64"/>
      <c r="S422" s="64"/>
      <c r="T422" s="62"/>
      <c r="U422" s="62"/>
      <c r="V422" s="62"/>
    </row>
    <row r="423" spans="12:22" ht="11.25">
      <c r="L423" s="64"/>
      <c r="M423" s="64"/>
      <c r="N423" s="64"/>
      <c r="O423" s="65"/>
      <c r="P423" s="64"/>
      <c r="Q423" s="64"/>
      <c r="R423" s="64"/>
      <c r="S423" s="64"/>
      <c r="T423" s="62"/>
      <c r="U423" s="62"/>
      <c r="V423" s="62"/>
    </row>
    <row r="424" spans="12:22" ht="11.25">
      <c r="L424" s="64"/>
      <c r="M424" s="64"/>
      <c r="N424" s="64"/>
      <c r="O424" s="65"/>
      <c r="P424" s="64"/>
      <c r="Q424" s="64"/>
      <c r="R424" s="64"/>
      <c r="S424" s="64"/>
      <c r="T424" s="62"/>
      <c r="U424" s="62"/>
      <c r="V424" s="62"/>
    </row>
    <row r="425" spans="12:22" ht="11.25">
      <c r="L425" s="64"/>
      <c r="M425" s="64"/>
      <c r="N425" s="64"/>
      <c r="O425" s="65"/>
      <c r="P425" s="64"/>
      <c r="Q425" s="64"/>
      <c r="R425" s="64"/>
      <c r="S425" s="64"/>
      <c r="T425" s="62"/>
      <c r="U425" s="62"/>
      <c r="V425" s="62"/>
    </row>
    <row r="426" spans="12:22" ht="11.25">
      <c r="L426" s="64"/>
      <c r="M426" s="64"/>
      <c r="N426" s="64"/>
      <c r="O426" s="65"/>
      <c r="P426" s="64"/>
      <c r="Q426" s="64"/>
      <c r="R426" s="64"/>
      <c r="S426" s="64"/>
      <c r="T426" s="62"/>
      <c r="U426" s="62"/>
      <c r="V426" s="62"/>
    </row>
    <row r="427" spans="12:22" ht="11.25">
      <c r="L427" s="64"/>
      <c r="M427" s="64"/>
      <c r="N427" s="64"/>
      <c r="O427" s="65"/>
      <c r="P427" s="64"/>
      <c r="Q427" s="64"/>
      <c r="R427" s="64"/>
      <c r="S427" s="64"/>
      <c r="T427" s="62"/>
      <c r="U427" s="62"/>
      <c r="V427" s="62"/>
    </row>
    <row r="428" spans="12:22" ht="11.25">
      <c r="L428" s="64"/>
      <c r="M428" s="64"/>
      <c r="N428" s="64"/>
      <c r="O428" s="65"/>
      <c r="P428" s="64"/>
      <c r="Q428" s="64"/>
      <c r="R428" s="64"/>
      <c r="S428" s="64"/>
      <c r="T428" s="62"/>
      <c r="U428" s="62"/>
      <c r="V428" s="62"/>
    </row>
    <row r="429" spans="12:22" ht="11.25">
      <c r="L429" s="64"/>
      <c r="M429" s="64"/>
      <c r="N429" s="64"/>
      <c r="O429" s="65"/>
      <c r="P429" s="64"/>
      <c r="Q429" s="64"/>
      <c r="R429" s="64"/>
      <c r="S429" s="64"/>
      <c r="T429" s="62"/>
      <c r="U429" s="62"/>
      <c r="V429" s="62"/>
    </row>
    <row r="430" spans="12:22" ht="11.25">
      <c r="L430" s="64"/>
      <c r="M430" s="64"/>
      <c r="N430" s="64"/>
      <c r="O430" s="65"/>
      <c r="P430" s="64"/>
      <c r="Q430" s="64"/>
      <c r="R430" s="64"/>
      <c r="S430" s="64"/>
      <c r="T430" s="62"/>
      <c r="U430" s="62"/>
      <c r="V430" s="62"/>
    </row>
    <row r="431" spans="12:22" ht="11.25">
      <c r="L431" s="64"/>
      <c r="M431" s="64"/>
      <c r="N431" s="64"/>
      <c r="O431" s="65"/>
      <c r="P431" s="64"/>
      <c r="Q431" s="64"/>
      <c r="R431" s="64"/>
      <c r="S431" s="64"/>
      <c r="T431" s="62"/>
      <c r="U431" s="62"/>
      <c r="V431" s="62"/>
    </row>
    <row r="432" spans="12:22" ht="11.25">
      <c r="L432" s="64"/>
      <c r="M432" s="64"/>
      <c r="N432" s="64"/>
      <c r="O432" s="65"/>
      <c r="P432" s="64"/>
      <c r="Q432" s="64"/>
      <c r="R432" s="64"/>
      <c r="S432" s="64"/>
      <c r="T432" s="62"/>
      <c r="U432" s="62"/>
      <c r="V432" s="62"/>
    </row>
    <row r="433" spans="12:22" ht="11.25">
      <c r="L433" s="64"/>
      <c r="M433" s="64"/>
      <c r="N433" s="64"/>
      <c r="O433" s="65"/>
      <c r="P433" s="64"/>
      <c r="Q433" s="64"/>
      <c r="R433" s="64"/>
      <c r="S433" s="64"/>
      <c r="T433" s="62"/>
      <c r="U433" s="62"/>
      <c r="V433" s="62"/>
    </row>
    <row r="434" spans="12:22" ht="11.25">
      <c r="L434" s="64"/>
      <c r="M434" s="64"/>
      <c r="N434" s="64"/>
      <c r="O434" s="65"/>
      <c r="P434" s="64"/>
      <c r="Q434" s="64"/>
      <c r="R434" s="64"/>
      <c r="S434" s="64"/>
      <c r="T434" s="62"/>
      <c r="U434" s="62"/>
      <c r="V434" s="62"/>
    </row>
    <row r="435" spans="12:22" ht="11.25">
      <c r="L435" s="64"/>
      <c r="M435" s="64"/>
      <c r="N435" s="64"/>
      <c r="O435" s="65"/>
      <c r="P435" s="64"/>
      <c r="Q435" s="64"/>
      <c r="R435" s="64"/>
      <c r="S435" s="64"/>
      <c r="T435" s="62"/>
      <c r="U435" s="62"/>
      <c r="V435" s="62"/>
    </row>
    <row r="436" spans="12:22" ht="11.25">
      <c r="L436" s="64"/>
      <c r="M436" s="64"/>
      <c r="N436" s="64"/>
      <c r="O436" s="65"/>
      <c r="P436" s="64"/>
      <c r="Q436" s="64"/>
      <c r="R436" s="64"/>
      <c r="S436" s="64"/>
      <c r="T436" s="62"/>
      <c r="U436" s="62"/>
      <c r="V436" s="62"/>
    </row>
    <row r="437" spans="12:22" ht="11.25">
      <c r="L437" s="64"/>
      <c r="M437" s="64"/>
      <c r="N437" s="64"/>
      <c r="O437" s="65"/>
      <c r="P437" s="64"/>
      <c r="Q437" s="64"/>
      <c r="R437" s="64"/>
      <c r="S437" s="64"/>
      <c r="T437" s="62"/>
      <c r="U437" s="62"/>
      <c r="V437" s="62"/>
    </row>
    <row r="438" spans="12:22" ht="11.25">
      <c r="L438" s="64"/>
      <c r="M438" s="64"/>
      <c r="N438" s="64"/>
      <c r="O438" s="65"/>
      <c r="P438" s="64"/>
      <c r="Q438" s="64"/>
      <c r="R438" s="64"/>
      <c r="S438" s="64"/>
      <c r="T438" s="62"/>
      <c r="U438" s="62"/>
      <c r="V438" s="62"/>
    </row>
    <row r="439" spans="12:22" ht="11.25">
      <c r="L439" s="64"/>
      <c r="M439" s="64"/>
      <c r="N439" s="64"/>
      <c r="O439" s="65"/>
      <c r="P439" s="64"/>
      <c r="Q439" s="64"/>
      <c r="R439" s="64"/>
      <c r="S439" s="64"/>
      <c r="T439" s="62"/>
      <c r="U439" s="62"/>
      <c r="V439" s="62"/>
    </row>
    <row r="440" spans="12:22" ht="11.25">
      <c r="L440" s="64"/>
      <c r="M440" s="64"/>
      <c r="N440" s="64"/>
      <c r="O440" s="65"/>
      <c r="P440" s="64"/>
      <c r="Q440" s="64"/>
      <c r="R440" s="64"/>
      <c r="S440" s="64"/>
      <c r="T440" s="62"/>
      <c r="U440" s="62"/>
      <c r="V440" s="62"/>
    </row>
    <row r="441" spans="12:22" ht="11.25">
      <c r="L441" s="64"/>
      <c r="M441" s="64"/>
      <c r="N441" s="64"/>
      <c r="O441" s="65"/>
      <c r="P441" s="64"/>
      <c r="Q441" s="64"/>
      <c r="R441" s="64"/>
      <c r="S441" s="64"/>
      <c r="T441" s="62"/>
      <c r="U441" s="62"/>
      <c r="V441" s="62"/>
    </row>
    <row r="442" spans="12:22" ht="11.25">
      <c r="L442" s="64"/>
      <c r="M442" s="64"/>
      <c r="N442" s="64"/>
      <c r="O442" s="65"/>
      <c r="P442" s="64"/>
      <c r="Q442" s="64"/>
      <c r="R442" s="64"/>
      <c r="S442" s="64"/>
      <c r="T442" s="62"/>
      <c r="U442" s="62"/>
      <c r="V442" s="62"/>
    </row>
    <row r="443" spans="12:22" ht="11.25">
      <c r="L443" s="64"/>
      <c r="M443" s="64"/>
      <c r="N443" s="64"/>
      <c r="O443" s="65"/>
      <c r="P443" s="64"/>
      <c r="Q443" s="64"/>
      <c r="R443" s="64"/>
      <c r="S443" s="64"/>
      <c r="T443" s="62"/>
      <c r="U443" s="62"/>
      <c r="V443" s="62"/>
    </row>
    <row r="444" spans="12:22" ht="11.25">
      <c r="L444" s="64"/>
      <c r="M444" s="64"/>
      <c r="N444" s="64"/>
      <c r="O444" s="65"/>
      <c r="P444" s="64"/>
      <c r="Q444" s="64"/>
      <c r="R444" s="64"/>
      <c r="S444" s="64"/>
      <c r="T444" s="62"/>
      <c r="U444" s="62"/>
      <c r="V444" s="62"/>
    </row>
    <row r="445" spans="12:22" ht="11.25">
      <c r="L445" s="64"/>
      <c r="M445" s="64"/>
      <c r="N445" s="64"/>
      <c r="O445" s="65"/>
      <c r="P445" s="64"/>
      <c r="Q445" s="64"/>
      <c r="R445" s="64"/>
      <c r="S445" s="64"/>
      <c r="T445" s="62"/>
      <c r="U445" s="62"/>
      <c r="V445" s="62"/>
    </row>
    <row r="446" spans="12:22" ht="11.25">
      <c r="L446" s="64"/>
      <c r="M446" s="64"/>
      <c r="N446" s="64"/>
      <c r="O446" s="65"/>
      <c r="P446" s="64"/>
      <c r="Q446" s="64"/>
      <c r="R446" s="64"/>
      <c r="S446" s="64"/>
      <c r="T446" s="62"/>
      <c r="U446" s="62"/>
      <c r="V446" s="62"/>
    </row>
    <row r="447" spans="12:22" ht="11.25">
      <c r="L447" s="64"/>
      <c r="M447" s="64"/>
      <c r="N447" s="64"/>
      <c r="O447" s="65"/>
      <c r="P447" s="64"/>
      <c r="Q447" s="64"/>
      <c r="R447" s="64"/>
      <c r="S447" s="64"/>
      <c r="T447" s="62"/>
      <c r="U447" s="62"/>
      <c r="V447" s="62"/>
    </row>
    <row r="448" spans="12:22" ht="11.25">
      <c r="L448" s="64"/>
      <c r="M448" s="64"/>
      <c r="N448" s="64"/>
      <c r="O448" s="65"/>
      <c r="P448" s="64"/>
      <c r="Q448" s="64"/>
      <c r="R448" s="64"/>
      <c r="S448" s="64"/>
      <c r="T448" s="62"/>
      <c r="U448" s="62"/>
      <c r="V448" s="62"/>
    </row>
    <row r="449" spans="12:22" ht="11.25">
      <c r="L449" s="64"/>
      <c r="M449" s="64"/>
      <c r="N449" s="64"/>
      <c r="O449" s="65"/>
      <c r="P449" s="64"/>
      <c r="Q449" s="64"/>
      <c r="R449" s="64"/>
      <c r="S449" s="64"/>
      <c r="T449" s="62"/>
      <c r="U449" s="62"/>
      <c r="V449" s="62"/>
    </row>
    <row r="450" spans="12:22" ht="11.25">
      <c r="L450" s="64"/>
      <c r="M450" s="64"/>
      <c r="N450" s="64"/>
      <c r="O450" s="65"/>
      <c r="P450" s="64"/>
      <c r="Q450" s="64"/>
      <c r="R450" s="64"/>
      <c r="S450" s="64"/>
      <c r="T450" s="62"/>
      <c r="U450" s="62"/>
      <c r="V450" s="62"/>
    </row>
    <row r="451" spans="12:22" ht="11.25">
      <c r="L451" s="64"/>
      <c r="M451" s="64"/>
      <c r="N451" s="64"/>
      <c r="O451" s="65"/>
      <c r="P451" s="64"/>
      <c r="Q451" s="64"/>
      <c r="R451" s="64"/>
      <c r="S451" s="64"/>
      <c r="T451" s="62"/>
      <c r="U451" s="62"/>
      <c r="V451" s="62"/>
    </row>
    <row r="452" spans="12:22" ht="11.25">
      <c r="L452" s="64"/>
      <c r="M452" s="64"/>
      <c r="N452" s="64"/>
      <c r="O452" s="65"/>
      <c r="P452" s="64"/>
      <c r="Q452" s="64"/>
      <c r="R452" s="64"/>
      <c r="S452" s="64"/>
      <c r="T452" s="62"/>
      <c r="U452" s="62"/>
      <c r="V452" s="62"/>
    </row>
    <row r="453" spans="12:22" ht="11.25">
      <c r="L453" s="64"/>
      <c r="M453" s="64"/>
      <c r="N453" s="64"/>
      <c r="O453" s="65"/>
      <c r="P453" s="64"/>
      <c r="Q453" s="64"/>
      <c r="R453" s="64"/>
      <c r="S453" s="64"/>
      <c r="T453" s="62"/>
      <c r="U453" s="62"/>
      <c r="V453" s="62"/>
    </row>
    <row r="454" spans="12:22" ht="11.25">
      <c r="L454" s="64"/>
      <c r="M454" s="64"/>
      <c r="N454" s="64"/>
      <c r="O454" s="65"/>
      <c r="P454" s="64"/>
      <c r="Q454" s="64"/>
      <c r="R454" s="64"/>
      <c r="S454" s="64"/>
      <c r="T454" s="62"/>
      <c r="U454" s="62"/>
      <c r="V454" s="62"/>
    </row>
    <row r="455" spans="12:22" ht="11.25">
      <c r="L455" s="64"/>
      <c r="M455" s="64"/>
      <c r="N455" s="64"/>
      <c r="O455" s="65"/>
      <c r="P455" s="64"/>
      <c r="Q455" s="64"/>
      <c r="R455" s="64"/>
      <c r="S455" s="64"/>
      <c r="T455" s="62"/>
      <c r="U455" s="62"/>
      <c r="V455" s="62"/>
    </row>
    <row r="456" spans="12:22" ht="11.25">
      <c r="L456" s="64"/>
      <c r="M456" s="64"/>
      <c r="N456" s="64"/>
      <c r="O456" s="65"/>
      <c r="P456" s="64"/>
      <c r="Q456" s="64"/>
      <c r="R456" s="64"/>
      <c r="S456" s="64"/>
      <c r="T456" s="62"/>
      <c r="U456" s="62"/>
      <c r="V456" s="62"/>
    </row>
    <row r="457" spans="12:22" ht="11.25">
      <c r="L457" s="64"/>
      <c r="M457" s="64"/>
      <c r="N457" s="64"/>
      <c r="O457" s="65"/>
      <c r="P457" s="64"/>
      <c r="Q457" s="64"/>
      <c r="R457" s="64"/>
      <c r="S457" s="64"/>
      <c r="T457" s="62"/>
      <c r="U457" s="62"/>
      <c r="V457" s="62"/>
    </row>
    <row r="458" spans="12:22" ht="11.25">
      <c r="L458" s="64"/>
      <c r="M458" s="64"/>
      <c r="N458" s="64"/>
      <c r="O458" s="65"/>
      <c r="P458" s="64"/>
      <c r="Q458" s="64"/>
      <c r="R458" s="64"/>
      <c r="S458" s="64"/>
      <c r="T458" s="62"/>
      <c r="U458" s="62"/>
      <c r="V458" s="62"/>
    </row>
    <row r="459" spans="12:22" ht="11.25">
      <c r="L459" s="64"/>
      <c r="M459" s="64"/>
      <c r="N459" s="64"/>
      <c r="O459" s="65"/>
      <c r="P459" s="64"/>
      <c r="Q459" s="64"/>
      <c r="R459" s="64"/>
      <c r="S459" s="64"/>
      <c r="T459" s="62"/>
      <c r="U459" s="62"/>
      <c r="V459" s="62"/>
    </row>
    <row r="460" spans="12:22" ht="11.25">
      <c r="L460" s="64"/>
      <c r="M460" s="64"/>
      <c r="N460" s="64"/>
      <c r="O460" s="65"/>
      <c r="P460" s="64"/>
      <c r="Q460" s="64"/>
      <c r="R460" s="64"/>
      <c r="S460" s="64"/>
      <c r="T460" s="62"/>
      <c r="U460" s="62"/>
      <c r="V460" s="62"/>
    </row>
    <row r="461" spans="12:22" ht="11.25">
      <c r="L461" s="64"/>
      <c r="M461" s="64"/>
      <c r="N461" s="64"/>
      <c r="O461" s="65"/>
      <c r="P461" s="64"/>
      <c r="Q461" s="64"/>
      <c r="R461" s="64"/>
      <c r="S461" s="64"/>
      <c r="T461" s="62"/>
      <c r="U461" s="62"/>
      <c r="V461" s="62"/>
    </row>
    <row r="462" spans="12:22" ht="11.25">
      <c r="L462" s="64"/>
      <c r="M462" s="64"/>
      <c r="N462" s="64"/>
      <c r="O462" s="65"/>
      <c r="P462" s="64"/>
      <c r="Q462" s="64"/>
      <c r="R462" s="64"/>
      <c r="S462" s="64"/>
      <c r="T462" s="62"/>
      <c r="U462" s="62"/>
      <c r="V462" s="62"/>
    </row>
    <row r="463" spans="12:22" ht="11.25">
      <c r="L463" s="64"/>
      <c r="M463" s="64"/>
      <c r="N463" s="64"/>
      <c r="O463" s="65"/>
      <c r="P463" s="64"/>
      <c r="Q463" s="64"/>
      <c r="R463" s="64"/>
      <c r="S463" s="64"/>
      <c r="T463" s="62"/>
      <c r="U463" s="62"/>
      <c r="V463" s="62"/>
    </row>
    <row r="464" spans="12:22" ht="11.25">
      <c r="L464" s="64"/>
      <c r="M464" s="64"/>
      <c r="N464" s="64"/>
      <c r="O464" s="65"/>
      <c r="P464" s="64"/>
      <c r="Q464" s="64"/>
      <c r="R464" s="64"/>
      <c r="S464" s="64"/>
      <c r="T464" s="62"/>
      <c r="U464" s="62"/>
      <c r="V464" s="62"/>
    </row>
    <row r="465" spans="12:22" ht="11.25">
      <c r="L465" s="64"/>
      <c r="M465" s="64"/>
      <c r="N465" s="64"/>
      <c r="O465" s="65"/>
      <c r="P465" s="64"/>
      <c r="Q465" s="64"/>
      <c r="R465" s="64"/>
      <c r="S465" s="64"/>
      <c r="T465" s="62"/>
      <c r="U465" s="62"/>
      <c r="V465" s="62"/>
    </row>
    <row r="466" spans="12:22" ht="11.25">
      <c r="L466" s="64"/>
      <c r="M466" s="64"/>
      <c r="N466" s="64"/>
      <c r="O466" s="65"/>
      <c r="P466" s="64"/>
      <c r="Q466" s="64"/>
      <c r="R466" s="64"/>
      <c r="S466" s="64"/>
      <c r="T466" s="62"/>
      <c r="U466" s="62"/>
      <c r="V466" s="62"/>
    </row>
    <row r="467" spans="12:22" ht="11.25">
      <c r="L467" s="64"/>
      <c r="M467" s="64"/>
      <c r="N467" s="64"/>
      <c r="O467" s="65"/>
      <c r="P467" s="64"/>
      <c r="Q467" s="64"/>
      <c r="R467" s="64"/>
      <c r="S467" s="64"/>
      <c r="T467" s="62"/>
      <c r="U467" s="62"/>
      <c r="V467" s="62"/>
    </row>
    <row r="468" spans="12:22" ht="11.25">
      <c r="L468" s="64"/>
      <c r="M468" s="64"/>
      <c r="N468" s="64"/>
      <c r="O468" s="65"/>
      <c r="P468" s="64"/>
      <c r="Q468" s="64"/>
      <c r="R468" s="64"/>
      <c r="S468" s="64"/>
      <c r="T468" s="62"/>
      <c r="U468" s="62"/>
      <c r="V468" s="62"/>
    </row>
    <row r="469" spans="12:22" ht="11.25">
      <c r="L469" s="64"/>
      <c r="M469" s="64"/>
      <c r="N469" s="64"/>
      <c r="O469" s="65"/>
      <c r="P469" s="64"/>
      <c r="Q469" s="64"/>
      <c r="R469" s="64"/>
      <c r="S469" s="64"/>
      <c r="T469" s="62"/>
      <c r="U469" s="62"/>
      <c r="V469" s="62"/>
    </row>
    <row r="470" spans="12:22" ht="11.25">
      <c r="L470" s="64"/>
      <c r="M470" s="64"/>
      <c r="N470" s="64"/>
      <c r="O470" s="65"/>
      <c r="P470" s="64"/>
      <c r="Q470" s="64"/>
      <c r="R470" s="64"/>
      <c r="S470" s="64"/>
      <c r="T470" s="62"/>
      <c r="U470" s="62"/>
      <c r="V470" s="62"/>
    </row>
    <row r="471" spans="12:22" ht="11.25">
      <c r="L471" s="64"/>
      <c r="M471" s="64"/>
      <c r="N471" s="64"/>
      <c r="O471" s="65"/>
      <c r="P471" s="64"/>
      <c r="Q471" s="64"/>
      <c r="R471" s="64"/>
      <c r="S471" s="64"/>
      <c r="T471" s="62"/>
      <c r="U471" s="62"/>
      <c r="V471" s="62"/>
    </row>
    <row r="472" spans="12:22" ht="11.25">
      <c r="L472" s="64"/>
      <c r="M472" s="64"/>
      <c r="N472" s="64"/>
      <c r="O472" s="65"/>
      <c r="P472" s="64"/>
      <c r="Q472" s="64"/>
      <c r="R472" s="64"/>
      <c r="S472" s="64"/>
      <c r="T472" s="62"/>
      <c r="U472" s="62"/>
      <c r="V472" s="62"/>
    </row>
    <row r="473" spans="12:22" ht="11.25">
      <c r="L473" s="64"/>
      <c r="M473" s="64"/>
      <c r="N473" s="64"/>
      <c r="O473" s="65"/>
      <c r="P473" s="64"/>
      <c r="Q473" s="64"/>
      <c r="R473" s="64"/>
      <c r="S473" s="64"/>
      <c r="T473" s="62"/>
      <c r="U473" s="62"/>
      <c r="V473" s="62"/>
    </row>
    <row r="474" spans="12:22" ht="11.25">
      <c r="L474" s="64"/>
      <c r="M474" s="64"/>
      <c r="N474" s="64"/>
      <c r="O474" s="65"/>
      <c r="P474" s="64"/>
      <c r="Q474" s="64"/>
      <c r="R474" s="64"/>
      <c r="S474" s="64"/>
      <c r="T474" s="62"/>
      <c r="U474" s="62"/>
      <c r="V474" s="62"/>
    </row>
    <row r="475" spans="12:22" ht="11.25">
      <c r="L475" s="64"/>
      <c r="M475" s="64"/>
      <c r="N475" s="64"/>
      <c r="O475" s="65"/>
      <c r="P475" s="64"/>
      <c r="Q475" s="64"/>
      <c r="R475" s="64"/>
      <c r="S475" s="64"/>
      <c r="T475" s="62"/>
      <c r="U475" s="62"/>
      <c r="V475" s="62"/>
    </row>
    <row r="476" spans="12:22" ht="11.25">
      <c r="L476" s="64"/>
      <c r="M476" s="64"/>
      <c r="N476" s="64"/>
      <c r="O476" s="65"/>
      <c r="P476" s="64"/>
      <c r="Q476" s="64"/>
      <c r="R476" s="64"/>
      <c r="S476" s="64"/>
      <c r="T476" s="62"/>
      <c r="U476" s="62"/>
      <c r="V476" s="62"/>
    </row>
    <row r="477" spans="12:22" ht="11.25">
      <c r="L477" s="64"/>
      <c r="M477" s="64"/>
      <c r="N477" s="64"/>
      <c r="O477" s="65"/>
      <c r="P477" s="64"/>
      <c r="Q477" s="64"/>
      <c r="R477" s="64"/>
      <c r="S477" s="64"/>
      <c r="T477" s="62"/>
      <c r="U477" s="62"/>
      <c r="V477" s="62"/>
    </row>
    <row r="478" spans="12:22" ht="11.25">
      <c r="L478" s="64"/>
      <c r="M478" s="64"/>
      <c r="N478" s="64"/>
      <c r="O478" s="65"/>
      <c r="P478" s="64"/>
      <c r="Q478" s="64"/>
      <c r="R478" s="64"/>
      <c r="S478" s="64"/>
      <c r="T478" s="62"/>
      <c r="U478" s="62"/>
      <c r="V478" s="62"/>
    </row>
    <row r="479" spans="12:22" ht="11.25">
      <c r="L479" s="64"/>
      <c r="M479" s="64"/>
      <c r="N479" s="64"/>
      <c r="O479" s="65"/>
      <c r="P479" s="64"/>
      <c r="Q479" s="64"/>
      <c r="R479" s="64"/>
      <c r="S479" s="64"/>
      <c r="T479" s="62"/>
      <c r="U479" s="62"/>
      <c r="V479" s="62"/>
    </row>
    <row r="480" spans="12:22" ht="11.25">
      <c r="L480" s="64"/>
      <c r="M480" s="64"/>
      <c r="N480" s="64"/>
      <c r="O480" s="65"/>
      <c r="P480" s="64"/>
      <c r="Q480" s="64"/>
      <c r="R480" s="64"/>
      <c r="S480" s="64"/>
      <c r="T480" s="62"/>
      <c r="U480" s="62"/>
      <c r="V480" s="62"/>
    </row>
    <row r="481" spans="12:22" ht="11.25">
      <c r="L481" s="64"/>
      <c r="M481" s="64"/>
      <c r="N481" s="64"/>
      <c r="O481" s="65"/>
      <c r="P481" s="64"/>
      <c r="Q481" s="64"/>
      <c r="R481" s="64"/>
      <c r="S481" s="64"/>
      <c r="T481" s="62"/>
      <c r="U481" s="62"/>
      <c r="V481" s="62"/>
    </row>
    <row r="482" spans="12:22" ht="11.25">
      <c r="L482" s="64"/>
      <c r="M482" s="64"/>
      <c r="N482" s="64"/>
      <c r="O482" s="65"/>
      <c r="P482" s="64"/>
      <c r="Q482" s="64"/>
      <c r="R482" s="64"/>
      <c r="S482" s="64"/>
      <c r="T482" s="62"/>
      <c r="U482" s="62"/>
      <c r="V482" s="62"/>
    </row>
    <row r="483" spans="12:22" ht="11.25">
      <c r="L483" s="64"/>
      <c r="M483" s="64"/>
      <c r="N483" s="64"/>
      <c r="O483" s="65"/>
      <c r="P483" s="64"/>
      <c r="Q483" s="64"/>
      <c r="R483" s="64"/>
      <c r="S483" s="64"/>
      <c r="T483" s="62"/>
      <c r="U483" s="62"/>
      <c r="V483" s="62"/>
    </row>
    <row r="484" spans="12:22" ht="11.25">
      <c r="L484" s="64"/>
      <c r="M484" s="64"/>
      <c r="N484" s="64"/>
      <c r="O484" s="65"/>
      <c r="P484" s="64"/>
      <c r="Q484" s="64"/>
      <c r="R484" s="64"/>
      <c r="S484" s="64"/>
      <c r="T484" s="62"/>
      <c r="U484" s="62"/>
      <c r="V484" s="62"/>
    </row>
    <row r="485" spans="12:22" ht="11.25">
      <c r="L485" s="64"/>
      <c r="M485" s="64"/>
      <c r="N485" s="64"/>
      <c r="O485" s="65"/>
      <c r="P485" s="64"/>
      <c r="Q485" s="64"/>
      <c r="R485" s="64"/>
      <c r="S485" s="64"/>
      <c r="T485" s="62"/>
      <c r="U485" s="62"/>
      <c r="V485" s="62"/>
    </row>
    <row r="486" spans="12:22" ht="11.25">
      <c r="L486" s="64"/>
      <c r="M486" s="64"/>
      <c r="N486" s="64"/>
      <c r="O486" s="65"/>
      <c r="P486" s="64"/>
      <c r="Q486" s="64"/>
      <c r="R486" s="64"/>
      <c r="S486" s="64"/>
      <c r="T486" s="62"/>
      <c r="U486" s="62"/>
      <c r="V486" s="62"/>
    </row>
    <row r="487" spans="12:22" ht="11.25">
      <c r="L487" s="64"/>
      <c r="M487" s="64"/>
      <c r="N487" s="64"/>
      <c r="O487" s="65"/>
      <c r="P487" s="64"/>
      <c r="Q487" s="64"/>
      <c r="R487" s="64"/>
      <c r="S487" s="64"/>
      <c r="T487" s="62"/>
      <c r="U487" s="62"/>
      <c r="V487" s="62"/>
    </row>
    <row r="488" spans="12:22" ht="11.25">
      <c r="L488" s="64"/>
      <c r="M488" s="64"/>
      <c r="N488" s="64"/>
      <c r="O488" s="65"/>
      <c r="P488" s="64"/>
      <c r="Q488" s="64"/>
      <c r="R488" s="64"/>
      <c r="S488" s="64"/>
      <c r="T488" s="62"/>
      <c r="U488" s="62"/>
      <c r="V488" s="62"/>
    </row>
    <row r="489" spans="12:22" ht="11.25">
      <c r="L489" s="64"/>
      <c r="M489" s="64"/>
      <c r="N489" s="64"/>
      <c r="O489" s="65"/>
      <c r="P489" s="64"/>
      <c r="Q489" s="64"/>
      <c r="R489" s="64"/>
      <c r="S489" s="64"/>
      <c r="T489" s="62"/>
      <c r="U489" s="62"/>
      <c r="V489" s="62"/>
    </row>
    <row r="490" spans="12:22" ht="11.25">
      <c r="L490" s="64"/>
      <c r="M490" s="64"/>
      <c r="N490" s="64"/>
      <c r="O490" s="65"/>
      <c r="P490" s="64"/>
      <c r="Q490" s="64"/>
      <c r="R490" s="64"/>
      <c r="S490" s="64"/>
      <c r="T490" s="62"/>
      <c r="U490" s="62"/>
      <c r="V490" s="62"/>
    </row>
    <row r="491" spans="12:22" ht="11.25">
      <c r="L491" s="64"/>
      <c r="M491" s="64"/>
      <c r="N491" s="64"/>
      <c r="O491" s="65"/>
      <c r="P491" s="64"/>
      <c r="Q491" s="64"/>
      <c r="R491" s="64"/>
      <c r="S491" s="64"/>
      <c r="T491" s="62"/>
      <c r="U491" s="62"/>
      <c r="V491" s="62"/>
    </row>
    <row r="492" spans="12:22" ht="11.25">
      <c r="L492" s="64"/>
      <c r="M492" s="64"/>
      <c r="N492" s="64"/>
      <c r="O492" s="65"/>
      <c r="P492" s="64"/>
      <c r="Q492" s="64"/>
      <c r="R492" s="64"/>
      <c r="S492" s="64"/>
      <c r="T492" s="62"/>
      <c r="U492" s="62"/>
      <c r="V492" s="62"/>
    </row>
    <row r="493" spans="12:22" ht="11.25">
      <c r="L493" s="64"/>
      <c r="M493" s="64"/>
      <c r="N493" s="64"/>
      <c r="O493" s="65"/>
      <c r="P493" s="64"/>
      <c r="Q493" s="64"/>
      <c r="R493" s="64"/>
      <c r="S493" s="64"/>
      <c r="T493" s="62"/>
      <c r="U493" s="62"/>
      <c r="V493" s="62"/>
    </row>
    <row r="494" spans="12:22" ht="11.25">
      <c r="L494" s="64"/>
      <c r="M494" s="64"/>
      <c r="N494" s="64"/>
      <c r="O494" s="65"/>
      <c r="P494" s="64"/>
      <c r="Q494" s="64"/>
      <c r="R494" s="64"/>
      <c r="S494" s="64"/>
      <c r="T494" s="62"/>
      <c r="U494" s="62"/>
      <c r="V494" s="62"/>
    </row>
    <row r="495" spans="12:22" ht="11.25">
      <c r="L495" s="64"/>
      <c r="M495" s="64"/>
      <c r="N495" s="64"/>
      <c r="O495" s="65"/>
      <c r="P495" s="64"/>
      <c r="Q495" s="64"/>
      <c r="R495" s="64"/>
      <c r="S495" s="64"/>
      <c r="T495" s="62"/>
      <c r="U495" s="62"/>
      <c r="V495" s="62"/>
    </row>
    <row r="496" spans="12:22" ht="11.25">
      <c r="L496" s="64"/>
      <c r="M496" s="64"/>
      <c r="N496" s="64"/>
      <c r="O496" s="65"/>
      <c r="P496" s="64"/>
      <c r="Q496" s="64"/>
      <c r="R496" s="64"/>
      <c r="S496" s="64"/>
      <c r="T496" s="62"/>
      <c r="U496" s="62"/>
      <c r="V496" s="62"/>
    </row>
    <row r="497" spans="12:22" ht="11.25">
      <c r="L497" s="64"/>
      <c r="M497" s="64"/>
      <c r="N497" s="64"/>
      <c r="O497" s="65"/>
      <c r="P497" s="64"/>
      <c r="Q497" s="64"/>
      <c r="R497" s="64"/>
      <c r="S497" s="64"/>
      <c r="T497" s="62"/>
      <c r="U497" s="62"/>
      <c r="V497" s="62"/>
    </row>
    <row r="498" spans="12:22" ht="11.25">
      <c r="L498" s="64"/>
      <c r="M498" s="64"/>
      <c r="N498" s="64"/>
      <c r="O498" s="65"/>
      <c r="P498" s="64"/>
      <c r="Q498" s="64"/>
      <c r="R498" s="64"/>
      <c r="S498" s="64"/>
      <c r="T498" s="62"/>
      <c r="U498" s="62"/>
      <c r="V498" s="62"/>
    </row>
    <row r="499" spans="12:22" ht="11.25">
      <c r="L499" s="64"/>
      <c r="M499" s="64"/>
      <c r="N499" s="64"/>
      <c r="O499" s="65"/>
      <c r="P499" s="64"/>
      <c r="Q499" s="64"/>
      <c r="R499" s="64"/>
      <c r="S499" s="64"/>
      <c r="T499" s="62"/>
      <c r="U499" s="62"/>
      <c r="V499" s="62"/>
    </row>
    <row r="500" spans="12:22" ht="11.25">
      <c r="L500" s="64"/>
      <c r="M500" s="64"/>
      <c r="N500" s="64"/>
      <c r="O500" s="65"/>
      <c r="P500" s="64"/>
      <c r="Q500" s="64"/>
      <c r="R500" s="64"/>
      <c r="S500" s="64"/>
      <c r="T500" s="62"/>
      <c r="U500" s="62"/>
      <c r="V500" s="62"/>
    </row>
    <row r="501" spans="12:22" ht="11.25">
      <c r="L501" s="64"/>
      <c r="M501" s="64"/>
      <c r="N501" s="64"/>
      <c r="O501" s="65"/>
      <c r="P501" s="64"/>
      <c r="Q501" s="64"/>
      <c r="R501" s="64"/>
      <c r="S501" s="64"/>
      <c r="T501" s="62"/>
      <c r="U501" s="62"/>
      <c r="V501" s="62"/>
    </row>
    <row r="502" spans="12:22" ht="11.25">
      <c r="L502" s="64"/>
      <c r="M502" s="64"/>
      <c r="N502" s="64"/>
      <c r="O502" s="65"/>
      <c r="P502" s="64"/>
      <c r="Q502" s="64"/>
      <c r="R502" s="64"/>
      <c r="S502" s="64"/>
      <c r="T502" s="62"/>
      <c r="U502" s="62"/>
      <c r="V502" s="62"/>
    </row>
    <row r="503" spans="12:22" ht="11.25">
      <c r="L503" s="64"/>
      <c r="M503" s="64"/>
      <c r="N503" s="64"/>
      <c r="O503" s="65"/>
      <c r="P503" s="64"/>
      <c r="Q503" s="64"/>
      <c r="R503" s="64"/>
      <c r="S503" s="64"/>
      <c r="T503" s="62"/>
      <c r="U503" s="62"/>
      <c r="V503" s="62"/>
    </row>
    <row r="504" spans="12:22" ht="11.25">
      <c r="L504" s="64"/>
      <c r="M504" s="64"/>
      <c r="N504" s="64"/>
      <c r="O504" s="65"/>
      <c r="P504" s="64"/>
      <c r="Q504" s="64"/>
      <c r="R504" s="64"/>
      <c r="S504" s="64"/>
      <c r="T504" s="62"/>
      <c r="U504" s="62"/>
      <c r="V504" s="62"/>
    </row>
    <row r="505" spans="12:22" ht="11.25">
      <c r="L505" s="64"/>
      <c r="M505" s="64"/>
      <c r="N505" s="64"/>
      <c r="O505" s="65"/>
      <c r="P505" s="64"/>
      <c r="Q505" s="64"/>
      <c r="R505" s="64"/>
      <c r="S505" s="64"/>
      <c r="T505" s="62"/>
      <c r="U505" s="62"/>
      <c r="V505" s="62"/>
    </row>
    <row r="506" spans="12:22" ht="11.25">
      <c r="L506" s="64"/>
      <c r="M506" s="64"/>
      <c r="N506" s="64"/>
      <c r="O506" s="65"/>
      <c r="P506" s="64"/>
      <c r="Q506" s="64"/>
      <c r="R506" s="64"/>
      <c r="S506" s="64"/>
      <c r="T506" s="62"/>
      <c r="U506" s="62"/>
      <c r="V506" s="62"/>
    </row>
    <row r="507" spans="12:22" ht="11.25">
      <c r="L507" s="64"/>
      <c r="M507" s="64"/>
      <c r="N507" s="64"/>
      <c r="O507" s="65"/>
      <c r="P507" s="64"/>
      <c r="Q507" s="64"/>
      <c r="R507" s="64"/>
      <c r="S507" s="64"/>
      <c r="T507" s="62"/>
      <c r="U507" s="62"/>
      <c r="V507" s="62"/>
    </row>
    <row r="508" spans="12:22" ht="11.25">
      <c r="L508" s="64"/>
      <c r="M508" s="64"/>
      <c r="N508" s="64"/>
      <c r="O508" s="65"/>
      <c r="P508" s="64"/>
      <c r="Q508" s="64"/>
      <c r="R508" s="64"/>
      <c r="S508" s="64"/>
      <c r="T508" s="62"/>
      <c r="U508" s="62"/>
      <c r="V508" s="62"/>
    </row>
    <row r="509" spans="12:22" ht="11.25">
      <c r="L509" s="64"/>
      <c r="M509" s="64"/>
      <c r="N509" s="64"/>
      <c r="O509" s="65"/>
      <c r="P509" s="64"/>
      <c r="Q509" s="64"/>
      <c r="R509" s="64"/>
      <c r="S509" s="64"/>
      <c r="T509" s="62"/>
      <c r="U509" s="62"/>
      <c r="V509" s="62"/>
    </row>
    <row r="510" spans="12:22" ht="11.25">
      <c r="L510" s="64"/>
      <c r="M510" s="64"/>
      <c r="N510" s="64"/>
      <c r="O510" s="65"/>
      <c r="P510" s="64"/>
      <c r="Q510" s="64"/>
      <c r="R510" s="64"/>
      <c r="S510" s="64"/>
      <c r="T510" s="62"/>
      <c r="U510" s="62"/>
      <c r="V510" s="62"/>
    </row>
    <row r="511" spans="12:22" ht="11.25">
      <c r="L511" s="64"/>
      <c r="M511" s="64"/>
      <c r="N511" s="64"/>
      <c r="O511" s="65"/>
      <c r="P511" s="64"/>
      <c r="Q511" s="64"/>
      <c r="R511" s="64"/>
      <c r="S511" s="64"/>
      <c r="T511" s="62"/>
      <c r="U511" s="62"/>
      <c r="V511" s="62"/>
    </row>
    <row r="512" spans="12:22" ht="11.25">
      <c r="L512" s="64"/>
      <c r="M512" s="64"/>
      <c r="N512" s="64"/>
      <c r="O512" s="65"/>
      <c r="P512" s="64"/>
      <c r="Q512" s="64"/>
      <c r="R512" s="64"/>
      <c r="S512" s="64"/>
      <c r="T512" s="62"/>
      <c r="U512" s="62"/>
      <c r="V512" s="62"/>
    </row>
    <row r="513" spans="12:22" ht="11.25">
      <c r="L513" s="64"/>
      <c r="M513" s="64"/>
      <c r="N513" s="64"/>
      <c r="O513" s="65"/>
      <c r="P513" s="64"/>
      <c r="Q513" s="64"/>
      <c r="R513" s="64"/>
      <c r="S513" s="64"/>
      <c r="T513" s="62"/>
      <c r="U513" s="62"/>
      <c r="V513" s="62"/>
    </row>
    <row r="514" spans="12:22" ht="11.25">
      <c r="L514" s="64"/>
      <c r="M514" s="64"/>
      <c r="N514" s="64"/>
      <c r="O514" s="65"/>
      <c r="P514" s="64"/>
      <c r="Q514" s="64"/>
      <c r="R514" s="64"/>
      <c r="S514" s="64"/>
      <c r="T514" s="62"/>
      <c r="U514" s="62"/>
      <c r="V514" s="62"/>
    </row>
    <row r="515" spans="12:22" ht="11.25">
      <c r="L515" s="64"/>
      <c r="M515" s="64"/>
      <c r="N515" s="64"/>
      <c r="O515" s="65"/>
      <c r="P515" s="64"/>
      <c r="Q515" s="64"/>
      <c r="R515" s="64"/>
      <c r="S515" s="64"/>
      <c r="T515" s="62"/>
      <c r="U515" s="62"/>
      <c r="V515" s="62"/>
    </row>
    <row r="516" spans="12:22" ht="11.25">
      <c r="L516" s="64"/>
      <c r="M516" s="64"/>
      <c r="N516" s="64"/>
      <c r="O516" s="65"/>
      <c r="P516" s="64"/>
      <c r="Q516" s="64"/>
      <c r="R516" s="64"/>
      <c r="S516" s="64"/>
      <c r="T516" s="62"/>
      <c r="U516" s="62"/>
      <c r="V516" s="62"/>
    </row>
    <row r="517" spans="12:22" ht="11.25">
      <c r="L517" s="64"/>
      <c r="M517" s="64"/>
      <c r="N517" s="64"/>
      <c r="O517" s="65"/>
      <c r="P517" s="64"/>
      <c r="Q517" s="64"/>
      <c r="R517" s="64"/>
      <c r="S517" s="64"/>
      <c r="T517" s="62"/>
      <c r="U517" s="62"/>
      <c r="V517" s="62"/>
    </row>
    <row r="518" spans="12:22" ht="11.25">
      <c r="L518" s="64"/>
      <c r="M518" s="64"/>
      <c r="N518" s="64"/>
      <c r="O518" s="65"/>
      <c r="P518" s="64"/>
      <c r="Q518" s="64"/>
      <c r="R518" s="64"/>
      <c r="S518" s="64"/>
      <c r="T518" s="62"/>
      <c r="U518" s="62"/>
      <c r="V518" s="62"/>
    </row>
    <row r="519" spans="12:22" ht="11.25">
      <c r="L519" s="64"/>
      <c r="M519" s="64"/>
      <c r="N519" s="64"/>
      <c r="O519" s="65"/>
      <c r="P519" s="64"/>
      <c r="Q519" s="64"/>
      <c r="R519" s="64"/>
      <c r="S519" s="64"/>
      <c r="T519" s="62"/>
      <c r="U519" s="62"/>
      <c r="V519" s="62"/>
    </row>
    <row r="520" spans="12:22" ht="11.25">
      <c r="L520" s="64"/>
      <c r="M520" s="64"/>
      <c r="N520" s="64"/>
      <c r="O520" s="65"/>
      <c r="P520" s="64"/>
      <c r="Q520" s="64"/>
      <c r="R520" s="64"/>
      <c r="S520" s="64"/>
      <c r="T520" s="62"/>
      <c r="U520" s="62"/>
      <c r="V520" s="62"/>
    </row>
    <row r="521" spans="12:22" ht="11.25">
      <c r="L521" s="64"/>
      <c r="M521" s="64"/>
      <c r="N521" s="64"/>
      <c r="O521" s="65"/>
      <c r="P521" s="64"/>
      <c r="Q521" s="64"/>
      <c r="R521" s="64"/>
      <c r="S521" s="64"/>
      <c r="T521" s="62"/>
      <c r="U521" s="62"/>
      <c r="V521" s="62"/>
    </row>
    <row r="522" spans="12:22" ht="11.25">
      <c r="L522" s="64"/>
      <c r="M522" s="64"/>
      <c r="N522" s="64"/>
      <c r="O522" s="65"/>
      <c r="P522" s="64"/>
      <c r="Q522" s="64"/>
      <c r="R522" s="64"/>
      <c r="S522" s="64"/>
      <c r="T522" s="62"/>
      <c r="U522" s="62"/>
      <c r="V522" s="62"/>
    </row>
    <row r="523" spans="12:22" ht="11.25">
      <c r="L523" s="64"/>
      <c r="M523" s="64"/>
      <c r="N523" s="64"/>
      <c r="O523" s="65"/>
      <c r="P523" s="64"/>
      <c r="Q523" s="64"/>
      <c r="R523" s="64"/>
      <c r="S523" s="64"/>
      <c r="T523" s="62"/>
      <c r="U523" s="62"/>
      <c r="V523" s="62"/>
    </row>
    <row r="524" spans="12:22" ht="11.25">
      <c r="L524" s="64"/>
      <c r="M524" s="64"/>
      <c r="N524" s="64"/>
      <c r="O524" s="65"/>
      <c r="P524" s="64"/>
      <c r="Q524" s="64"/>
      <c r="R524" s="64"/>
      <c r="S524" s="64"/>
      <c r="T524" s="62"/>
      <c r="U524" s="62"/>
      <c r="V524" s="62"/>
    </row>
    <row r="525" spans="12:22" ht="11.25">
      <c r="L525" s="64"/>
      <c r="M525" s="64"/>
      <c r="N525" s="64"/>
      <c r="O525" s="65"/>
      <c r="P525" s="64"/>
      <c r="Q525" s="64"/>
      <c r="R525" s="64"/>
      <c r="S525" s="64"/>
      <c r="T525" s="62"/>
      <c r="U525" s="62"/>
      <c r="V525" s="62"/>
    </row>
    <row r="526" spans="12:22" ht="11.25">
      <c r="L526" s="64"/>
      <c r="M526" s="64"/>
      <c r="N526" s="64"/>
      <c r="O526" s="65"/>
      <c r="P526" s="64"/>
      <c r="Q526" s="64"/>
      <c r="R526" s="64"/>
      <c r="S526" s="64"/>
      <c r="T526" s="62"/>
      <c r="U526" s="62"/>
      <c r="V526" s="62"/>
    </row>
    <row r="527" spans="12:22" ht="11.25">
      <c r="L527" s="64"/>
      <c r="M527" s="64"/>
      <c r="N527" s="64"/>
      <c r="O527" s="65"/>
      <c r="P527" s="64"/>
      <c r="Q527" s="64"/>
      <c r="R527" s="64"/>
      <c r="S527" s="64"/>
      <c r="T527" s="62"/>
      <c r="U527" s="62"/>
      <c r="V527" s="62"/>
    </row>
    <row r="528" spans="12:22" ht="11.25">
      <c r="L528" s="64"/>
      <c r="M528" s="64"/>
      <c r="N528" s="64"/>
      <c r="O528" s="65"/>
      <c r="P528" s="64"/>
      <c r="Q528" s="64"/>
      <c r="R528" s="64"/>
      <c r="S528" s="64"/>
      <c r="T528" s="62"/>
      <c r="U528" s="62"/>
      <c r="V528" s="62"/>
    </row>
    <row r="529" spans="12:22" ht="11.25">
      <c r="L529" s="64"/>
      <c r="M529" s="64"/>
      <c r="N529" s="64"/>
      <c r="O529" s="65"/>
      <c r="P529" s="64"/>
      <c r="Q529" s="64"/>
      <c r="R529" s="64"/>
      <c r="S529" s="64"/>
      <c r="T529" s="62"/>
      <c r="U529" s="62"/>
      <c r="V529" s="62"/>
    </row>
    <row r="530" spans="12:22" ht="11.25">
      <c r="L530" s="64"/>
      <c r="M530" s="64"/>
      <c r="N530" s="64"/>
      <c r="O530" s="65"/>
      <c r="P530" s="64"/>
      <c r="Q530" s="64"/>
      <c r="R530" s="64"/>
      <c r="S530" s="64"/>
      <c r="T530" s="62"/>
      <c r="U530" s="62"/>
      <c r="V530" s="62"/>
    </row>
    <row r="531" spans="12:22" ht="11.25">
      <c r="L531" s="64"/>
      <c r="M531" s="64"/>
      <c r="N531" s="64"/>
      <c r="O531" s="65"/>
      <c r="P531" s="64"/>
      <c r="Q531" s="64"/>
      <c r="R531" s="64"/>
      <c r="S531" s="64"/>
      <c r="T531" s="62"/>
      <c r="U531" s="62"/>
      <c r="V531" s="62"/>
    </row>
    <row r="532" spans="12:22" ht="11.25">
      <c r="L532" s="64"/>
      <c r="M532" s="64"/>
      <c r="N532" s="64"/>
      <c r="O532" s="65"/>
      <c r="P532" s="64"/>
      <c r="Q532" s="64"/>
      <c r="R532" s="64"/>
      <c r="S532" s="64"/>
      <c r="T532" s="62"/>
      <c r="U532" s="62"/>
      <c r="V532" s="62"/>
    </row>
    <row r="533" spans="12:22" ht="11.25">
      <c r="L533" s="64"/>
      <c r="M533" s="64"/>
      <c r="N533" s="64"/>
      <c r="O533" s="65"/>
      <c r="P533" s="64"/>
      <c r="Q533" s="64"/>
      <c r="R533" s="64"/>
      <c r="S533" s="64"/>
      <c r="T533" s="62"/>
      <c r="U533" s="62"/>
      <c r="V533" s="62"/>
    </row>
    <row r="534" spans="12:22" ht="11.25">
      <c r="L534" s="64"/>
      <c r="M534" s="64"/>
      <c r="N534" s="64"/>
      <c r="O534" s="65"/>
      <c r="P534" s="64"/>
      <c r="Q534" s="64"/>
      <c r="R534" s="64"/>
      <c r="S534" s="64"/>
      <c r="T534" s="62"/>
      <c r="U534" s="62"/>
      <c r="V534" s="62"/>
    </row>
    <row r="535" spans="12:22" ht="11.25">
      <c r="L535" s="64"/>
      <c r="M535" s="64"/>
      <c r="N535" s="64"/>
      <c r="O535" s="65"/>
      <c r="P535" s="64"/>
      <c r="Q535" s="64"/>
      <c r="R535" s="64"/>
      <c r="S535" s="64"/>
      <c r="T535" s="62"/>
      <c r="U535" s="62"/>
      <c r="V535" s="62"/>
    </row>
    <row r="536" spans="12:22" ht="11.25">
      <c r="L536" s="64"/>
      <c r="M536" s="64"/>
      <c r="N536" s="64"/>
      <c r="O536" s="65"/>
      <c r="P536" s="64"/>
      <c r="Q536" s="64"/>
      <c r="R536" s="64"/>
      <c r="S536" s="64"/>
      <c r="T536" s="62"/>
      <c r="U536" s="62"/>
      <c r="V536" s="62"/>
    </row>
    <row r="537" spans="12:22" ht="11.25">
      <c r="L537" s="64"/>
      <c r="M537" s="64"/>
      <c r="N537" s="64"/>
      <c r="O537" s="65"/>
      <c r="P537" s="64"/>
      <c r="Q537" s="64"/>
      <c r="R537" s="64"/>
      <c r="S537" s="64"/>
      <c r="T537" s="62"/>
      <c r="U537" s="62"/>
      <c r="V537" s="62"/>
    </row>
    <row r="538" spans="12:22" ht="11.25">
      <c r="L538" s="64"/>
      <c r="M538" s="64"/>
      <c r="N538" s="64"/>
      <c r="O538" s="65"/>
      <c r="P538" s="64"/>
      <c r="Q538" s="64"/>
      <c r="R538" s="64"/>
      <c r="S538" s="64"/>
      <c r="T538" s="62"/>
      <c r="U538" s="62"/>
      <c r="V538" s="62"/>
    </row>
    <row r="539" spans="12:22" ht="11.25">
      <c r="L539" s="64"/>
      <c r="M539" s="64"/>
      <c r="N539" s="64"/>
      <c r="O539" s="65"/>
      <c r="P539" s="64"/>
      <c r="Q539" s="64"/>
      <c r="R539" s="64"/>
      <c r="S539" s="64"/>
      <c r="T539" s="62"/>
      <c r="U539" s="62"/>
      <c r="V539" s="62"/>
    </row>
    <row r="540" spans="12:22" ht="11.25">
      <c r="L540" s="64"/>
      <c r="M540" s="64"/>
      <c r="N540" s="64"/>
      <c r="O540" s="65"/>
      <c r="P540" s="64"/>
      <c r="Q540" s="64"/>
      <c r="R540" s="64"/>
      <c r="S540" s="64"/>
      <c r="T540" s="62"/>
      <c r="U540" s="62"/>
      <c r="V540" s="62"/>
    </row>
    <row r="541" spans="12:22" ht="11.25">
      <c r="L541" s="64"/>
      <c r="M541" s="64"/>
      <c r="N541" s="64"/>
      <c r="O541" s="65"/>
      <c r="P541" s="64"/>
      <c r="Q541" s="64"/>
      <c r="R541" s="64"/>
      <c r="S541" s="64"/>
      <c r="T541" s="62"/>
      <c r="U541" s="62"/>
      <c r="V541" s="62"/>
    </row>
    <row r="542" spans="12:22" ht="11.25">
      <c r="L542" s="64"/>
      <c r="M542" s="64"/>
      <c r="N542" s="64"/>
      <c r="O542" s="65"/>
      <c r="P542" s="64"/>
      <c r="Q542" s="64"/>
      <c r="R542" s="64"/>
      <c r="S542" s="64"/>
      <c r="T542" s="62"/>
      <c r="U542" s="62"/>
      <c r="V542" s="62"/>
    </row>
    <row r="543" spans="12:22" ht="11.25">
      <c r="L543" s="64"/>
      <c r="M543" s="64"/>
      <c r="N543" s="64"/>
      <c r="O543" s="65"/>
      <c r="P543" s="64"/>
      <c r="Q543" s="64"/>
      <c r="R543" s="64"/>
      <c r="S543" s="64"/>
      <c r="T543" s="62"/>
      <c r="U543" s="62"/>
      <c r="V543" s="62"/>
    </row>
    <row r="544" spans="12:22" ht="11.25">
      <c r="L544" s="64"/>
      <c r="M544" s="64"/>
      <c r="N544" s="64"/>
      <c r="O544" s="65"/>
      <c r="P544" s="64"/>
      <c r="Q544" s="64"/>
      <c r="R544" s="64"/>
      <c r="S544" s="64"/>
      <c r="T544" s="62"/>
      <c r="U544" s="62"/>
      <c r="V544" s="62"/>
    </row>
    <row r="545" spans="12:22" ht="11.25">
      <c r="L545" s="64"/>
      <c r="M545" s="64"/>
      <c r="N545" s="64"/>
      <c r="O545" s="65"/>
      <c r="P545" s="64"/>
      <c r="Q545" s="64"/>
      <c r="R545" s="64"/>
      <c r="S545" s="64"/>
      <c r="T545" s="62"/>
      <c r="U545" s="62"/>
      <c r="V545" s="62"/>
    </row>
    <row r="546" spans="12:22" ht="11.25">
      <c r="L546" s="64"/>
      <c r="M546" s="64"/>
      <c r="N546" s="64"/>
      <c r="O546" s="65"/>
      <c r="P546" s="64"/>
      <c r="Q546" s="64"/>
      <c r="R546" s="64"/>
      <c r="S546" s="64"/>
      <c r="T546" s="62"/>
      <c r="U546" s="62"/>
      <c r="V546" s="62"/>
    </row>
    <row r="547" spans="12:22" ht="11.25">
      <c r="L547" s="64"/>
      <c r="M547" s="64"/>
      <c r="N547" s="64"/>
      <c r="O547" s="65"/>
      <c r="P547" s="64"/>
      <c r="Q547" s="64"/>
      <c r="R547" s="64"/>
      <c r="S547" s="64"/>
      <c r="T547" s="62"/>
      <c r="U547" s="62"/>
      <c r="V547" s="62"/>
    </row>
    <row r="548" spans="12:22" ht="11.25">
      <c r="L548" s="64"/>
      <c r="M548" s="64"/>
      <c r="N548" s="64"/>
      <c r="O548" s="65"/>
      <c r="P548" s="64"/>
      <c r="Q548" s="64"/>
      <c r="R548" s="64"/>
      <c r="S548" s="64"/>
      <c r="T548" s="62"/>
      <c r="U548" s="62"/>
      <c r="V548" s="62"/>
    </row>
    <row r="549" spans="12:22" ht="11.25">
      <c r="L549" s="64"/>
      <c r="M549" s="64"/>
      <c r="N549" s="64"/>
      <c r="O549" s="65"/>
      <c r="P549" s="64"/>
      <c r="Q549" s="64"/>
      <c r="R549" s="64"/>
      <c r="S549" s="64"/>
      <c r="T549" s="62"/>
      <c r="U549" s="62"/>
      <c r="V549" s="62"/>
    </row>
    <row r="550" spans="12:22" ht="11.25">
      <c r="L550" s="64"/>
      <c r="M550" s="64"/>
      <c r="N550" s="64"/>
      <c r="O550" s="65"/>
      <c r="P550" s="64"/>
      <c r="Q550" s="64"/>
      <c r="R550" s="64"/>
      <c r="S550" s="64"/>
      <c r="T550" s="62"/>
      <c r="U550" s="62"/>
      <c r="V550" s="62"/>
    </row>
    <row r="551" spans="12:22" ht="11.25">
      <c r="L551" s="64"/>
      <c r="M551" s="64"/>
      <c r="N551" s="64"/>
      <c r="O551" s="65"/>
      <c r="P551" s="64"/>
      <c r="Q551" s="64"/>
      <c r="R551" s="64"/>
      <c r="S551" s="64"/>
      <c r="T551" s="62"/>
      <c r="U551" s="62"/>
      <c r="V551" s="62"/>
    </row>
    <row r="552" spans="12:22" ht="11.25">
      <c r="L552" s="64"/>
      <c r="M552" s="64"/>
      <c r="N552" s="64"/>
      <c r="O552" s="65"/>
      <c r="P552" s="64"/>
      <c r="Q552" s="64"/>
      <c r="R552" s="64"/>
      <c r="S552" s="64"/>
      <c r="T552" s="62"/>
      <c r="U552" s="62"/>
      <c r="V552" s="62"/>
    </row>
    <row r="553" spans="12:22" ht="11.25">
      <c r="L553" s="64"/>
      <c r="M553" s="64"/>
      <c r="N553" s="64"/>
      <c r="O553" s="65"/>
      <c r="P553" s="64"/>
      <c r="Q553" s="64"/>
      <c r="R553" s="64"/>
      <c r="S553" s="64"/>
      <c r="T553" s="62"/>
      <c r="U553" s="62"/>
      <c r="V553" s="62"/>
    </row>
    <row r="554" spans="12:22" ht="11.25">
      <c r="L554" s="64"/>
      <c r="M554" s="64"/>
      <c r="N554" s="64"/>
      <c r="O554" s="65"/>
      <c r="P554" s="64"/>
      <c r="Q554" s="64"/>
      <c r="R554" s="64"/>
      <c r="S554" s="64"/>
      <c r="T554" s="62"/>
      <c r="U554" s="62"/>
      <c r="V554" s="62"/>
    </row>
    <row r="555" spans="12:22" ht="11.25">
      <c r="L555" s="64"/>
      <c r="M555" s="64"/>
      <c r="N555" s="64"/>
      <c r="O555" s="65"/>
      <c r="P555" s="64"/>
      <c r="Q555" s="64"/>
      <c r="R555" s="64"/>
      <c r="S555" s="64"/>
      <c r="T555" s="62"/>
      <c r="U555" s="62"/>
      <c r="V555" s="62"/>
    </row>
    <row r="556" spans="12:22" ht="11.25">
      <c r="L556" s="64"/>
      <c r="M556" s="64"/>
      <c r="N556" s="64"/>
      <c r="O556" s="65"/>
      <c r="P556" s="64"/>
      <c r="Q556" s="64"/>
      <c r="R556" s="64"/>
      <c r="S556" s="64"/>
      <c r="T556" s="62"/>
      <c r="U556" s="62"/>
      <c r="V556" s="62"/>
    </row>
    <row r="557" spans="12:22" ht="11.25">
      <c r="L557" s="64"/>
      <c r="M557" s="64"/>
      <c r="N557" s="64"/>
      <c r="O557" s="65"/>
      <c r="P557" s="64"/>
      <c r="Q557" s="64"/>
      <c r="R557" s="64"/>
      <c r="S557" s="64"/>
      <c r="T557" s="62"/>
      <c r="U557" s="62"/>
      <c r="V557" s="62"/>
    </row>
    <row r="558" spans="12:22" ht="11.25">
      <c r="L558" s="64"/>
      <c r="M558" s="64"/>
      <c r="N558" s="64"/>
      <c r="O558" s="65"/>
      <c r="P558" s="64"/>
      <c r="Q558" s="64"/>
      <c r="R558" s="64"/>
      <c r="S558" s="64"/>
      <c r="T558" s="62"/>
      <c r="U558" s="62"/>
      <c r="V558" s="62"/>
    </row>
    <row r="559" spans="12:22" ht="11.25">
      <c r="L559" s="64"/>
      <c r="M559" s="64"/>
      <c r="N559" s="64"/>
      <c r="O559" s="65"/>
      <c r="P559" s="64"/>
      <c r="Q559" s="64"/>
      <c r="R559" s="64"/>
      <c r="S559" s="64"/>
      <c r="T559" s="62"/>
      <c r="U559" s="62"/>
      <c r="V559" s="62"/>
    </row>
    <row r="560" spans="12:22" ht="11.25">
      <c r="L560" s="64"/>
      <c r="M560" s="64"/>
      <c r="N560" s="64"/>
      <c r="O560" s="65"/>
      <c r="P560" s="64"/>
      <c r="Q560" s="64"/>
      <c r="R560" s="64"/>
      <c r="S560" s="64"/>
      <c r="T560" s="62"/>
      <c r="U560" s="62"/>
      <c r="V560" s="62"/>
    </row>
    <row r="561" spans="12:22" ht="11.25">
      <c r="L561" s="64"/>
      <c r="M561" s="64"/>
      <c r="N561" s="64"/>
      <c r="O561" s="65"/>
      <c r="P561" s="64"/>
      <c r="Q561" s="64"/>
      <c r="R561" s="64"/>
      <c r="S561" s="64"/>
      <c r="T561" s="62"/>
      <c r="U561" s="62"/>
      <c r="V561" s="62"/>
    </row>
    <row r="562" spans="12:22" ht="11.25">
      <c r="L562" s="64"/>
      <c r="M562" s="64"/>
      <c r="N562" s="64"/>
      <c r="O562" s="65"/>
      <c r="P562" s="64"/>
      <c r="Q562" s="64"/>
      <c r="R562" s="64"/>
      <c r="S562" s="64"/>
      <c r="T562" s="62"/>
      <c r="U562" s="62"/>
      <c r="V562" s="62"/>
    </row>
    <row r="563" spans="12:22" ht="11.25">
      <c r="L563" s="64"/>
      <c r="M563" s="64"/>
      <c r="N563" s="64"/>
      <c r="O563" s="65"/>
      <c r="P563" s="64"/>
      <c r="Q563" s="64"/>
      <c r="R563" s="64"/>
      <c r="S563" s="64"/>
      <c r="T563" s="62"/>
      <c r="U563" s="62"/>
      <c r="V563" s="62"/>
    </row>
    <row r="564" spans="12:22" ht="11.25">
      <c r="L564" s="64"/>
      <c r="M564" s="64"/>
      <c r="N564" s="64"/>
      <c r="O564" s="65"/>
      <c r="P564" s="64"/>
      <c r="Q564" s="64"/>
      <c r="R564" s="64"/>
      <c r="S564" s="64"/>
      <c r="T564" s="62"/>
      <c r="U564" s="62"/>
      <c r="V564" s="62"/>
    </row>
    <row r="565" spans="12:22" ht="11.25">
      <c r="L565" s="64"/>
      <c r="M565" s="64"/>
      <c r="N565" s="64"/>
      <c r="O565" s="65"/>
      <c r="P565" s="64"/>
      <c r="Q565" s="64"/>
      <c r="R565" s="64"/>
      <c r="S565" s="64"/>
      <c r="T565" s="62"/>
      <c r="U565" s="62"/>
      <c r="V565" s="62"/>
    </row>
    <row r="566" spans="12:22" ht="11.25">
      <c r="L566" s="64"/>
      <c r="M566" s="64"/>
      <c r="N566" s="64"/>
      <c r="O566" s="65"/>
      <c r="P566" s="64"/>
      <c r="Q566" s="64"/>
      <c r="R566" s="64"/>
      <c r="S566" s="64"/>
      <c r="T566" s="62"/>
      <c r="U566" s="62"/>
      <c r="V566" s="62"/>
    </row>
    <row r="567" spans="12:22" ht="11.25">
      <c r="L567" s="64"/>
      <c r="M567" s="64"/>
      <c r="N567" s="64"/>
      <c r="O567" s="65"/>
      <c r="P567" s="64"/>
      <c r="Q567" s="64"/>
      <c r="R567" s="64"/>
      <c r="S567" s="64"/>
      <c r="T567" s="62"/>
      <c r="U567" s="62"/>
      <c r="V567" s="62"/>
    </row>
    <row r="568" spans="12:22" ht="11.25">
      <c r="L568" s="64"/>
      <c r="M568" s="64"/>
      <c r="N568" s="64"/>
      <c r="O568" s="65"/>
      <c r="P568" s="64"/>
      <c r="Q568" s="64"/>
      <c r="R568" s="64"/>
      <c r="S568" s="64"/>
      <c r="T568" s="62"/>
      <c r="U568" s="62"/>
      <c r="V568" s="62"/>
    </row>
    <row r="569" spans="12:22" ht="11.25">
      <c r="L569" s="64"/>
      <c r="M569" s="64"/>
      <c r="N569" s="64"/>
      <c r="O569" s="65"/>
      <c r="P569" s="64"/>
      <c r="Q569" s="64"/>
      <c r="R569" s="64"/>
      <c r="S569" s="64"/>
      <c r="T569" s="62"/>
      <c r="U569" s="62"/>
      <c r="V569" s="62"/>
    </row>
    <row r="570" spans="12:22" ht="11.25">
      <c r="L570" s="64"/>
      <c r="M570" s="64"/>
      <c r="N570" s="64"/>
      <c r="O570" s="65"/>
      <c r="P570" s="64"/>
      <c r="Q570" s="64"/>
      <c r="R570" s="64"/>
      <c r="S570" s="64"/>
      <c r="T570" s="62"/>
      <c r="U570" s="62"/>
      <c r="V570" s="62"/>
    </row>
    <row r="571" spans="12:22" ht="11.25">
      <c r="L571" s="64"/>
      <c r="M571" s="64"/>
      <c r="N571" s="64"/>
      <c r="O571" s="65"/>
      <c r="P571" s="64"/>
      <c r="Q571" s="64"/>
      <c r="R571" s="64"/>
      <c r="S571" s="64"/>
      <c r="T571" s="62"/>
      <c r="U571" s="62"/>
      <c r="V571" s="62"/>
    </row>
    <row r="572" spans="12:22" ht="11.25">
      <c r="L572" s="64"/>
      <c r="M572" s="64"/>
      <c r="N572" s="64"/>
      <c r="O572" s="65"/>
      <c r="P572" s="64"/>
      <c r="Q572" s="64"/>
      <c r="R572" s="64"/>
      <c r="S572" s="64"/>
      <c r="T572" s="62"/>
      <c r="U572" s="62"/>
      <c r="V572" s="62"/>
    </row>
    <row r="573" spans="12:22" ht="11.25">
      <c r="L573" s="64"/>
      <c r="M573" s="64"/>
      <c r="N573" s="64"/>
      <c r="O573" s="65"/>
      <c r="P573" s="64"/>
      <c r="Q573" s="64"/>
      <c r="R573" s="64"/>
      <c r="S573" s="64"/>
      <c r="T573" s="62"/>
      <c r="U573" s="62"/>
      <c r="V573" s="62"/>
    </row>
    <row r="574" spans="12:22" ht="11.25">
      <c r="L574" s="64"/>
      <c r="M574" s="64"/>
      <c r="N574" s="64"/>
      <c r="O574" s="65"/>
      <c r="P574" s="64"/>
      <c r="Q574" s="64"/>
      <c r="R574" s="64"/>
      <c r="S574" s="64"/>
      <c r="T574" s="62"/>
      <c r="U574" s="62"/>
      <c r="V574" s="62"/>
    </row>
    <row r="575" spans="12:22" ht="11.25">
      <c r="L575" s="64"/>
      <c r="M575" s="64"/>
      <c r="N575" s="64"/>
      <c r="O575" s="65"/>
      <c r="P575" s="64"/>
      <c r="Q575" s="64"/>
      <c r="R575" s="64"/>
      <c r="S575" s="64"/>
      <c r="T575" s="62"/>
      <c r="U575" s="62"/>
      <c r="V575" s="62"/>
    </row>
    <row r="576" spans="12:22" ht="11.25">
      <c r="L576" s="64"/>
      <c r="M576" s="64"/>
      <c r="N576" s="64"/>
      <c r="O576" s="65"/>
      <c r="P576" s="64"/>
      <c r="Q576" s="64"/>
      <c r="R576" s="64"/>
      <c r="S576" s="64"/>
      <c r="T576" s="62"/>
      <c r="U576" s="62"/>
      <c r="V576" s="62"/>
    </row>
    <row r="577" spans="12:22" ht="11.25">
      <c r="L577" s="64"/>
      <c r="M577" s="64"/>
      <c r="N577" s="64"/>
      <c r="O577" s="65"/>
      <c r="P577" s="64"/>
      <c r="Q577" s="64"/>
      <c r="R577" s="64"/>
      <c r="S577" s="64"/>
      <c r="T577" s="62"/>
      <c r="U577" s="62"/>
      <c r="V577" s="62"/>
    </row>
    <row r="578" spans="12:22" ht="11.25">
      <c r="L578" s="64"/>
      <c r="M578" s="64"/>
      <c r="N578" s="64"/>
      <c r="O578" s="65"/>
      <c r="P578" s="64"/>
      <c r="Q578" s="64"/>
      <c r="R578" s="64"/>
      <c r="S578" s="64"/>
      <c r="T578" s="62"/>
      <c r="U578" s="62"/>
      <c r="V578" s="62"/>
    </row>
    <row r="579" spans="12:22" ht="11.25">
      <c r="L579" s="64"/>
      <c r="M579" s="64"/>
      <c r="N579" s="64"/>
      <c r="O579" s="65"/>
      <c r="P579" s="64"/>
      <c r="Q579" s="64"/>
      <c r="R579" s="64"/>
      <c r="S579" s="64"/>
      <c r="T579" s="62"/>
      <c r="U579" s="62"/>
      <c r="V579" s="62"/>
    </row>
    <row r="580" spans="12:22" ht="11.25">
      <c r="L580" s="64"/>
      <c r="M580" s="64"/>
      <c r="N580" s="64"/>
      <c r="O580" s="65"/>
      <c r="P580" s="64"/>
      <c r="Q580" s="64"/>
      <c r="R580" s="64"/>
      <c r="S580" s="64"/>
      <c r="T580" s="62"/>
      <c r="U580" s="62"/>
      <c r="V580" s="62"/>
    </row>
    <row r="581" spans="12:22" ht="11.25">
      <c r="L581" s="64"/>
      <c r="M581" s="64"/>
      <c r="N581" s="64"/>
      <c r="O581" s="65"/>
      <c r="P581" s="64"/>
      <c r="Q581" s="64"/>
      <c r="R581" s="64"/>
      <c r="S581" s="64"/>
      <c r="T581" s="62"/>
      <c r="U581" s="62"/>
      <c r="V581" s="62"/>
    </row>
    <row r="582" spans="12:22" ht="11.25">
      <c r="L582" s="64"/>
      <c r="M582" s="64"/>
      <c r="N582" s="64"/>
      <c r="O582" s="65"/>
      <c r="P582" s="64"/>
      <c r="Q582" s="64"/>
      <c r="R582" s="64"/>
      <c r="S582" s="64"/>
      <c r="T582" s="62"/>
      <c r="U582" s="62"/>
      <c r="V582" s="62"/>
    </row>
    <row r="583" spans="12:22" ht="11.25">
      <c r="L583" s="64"/>
      <c r="M583" s="64"/>
      <c r="N583" s="64"/>
      <c r="O583" s="65"/>
      <c r="P583" s="64"/>
      <c r="Q583" s="64"/>
      <c r="R583" s="64"/>
      <c r="S583" s="64"/>
      <c r="T583" s="62"/>
      <c r="U583" s="62"/>
      <c r="V583" s="62"/>
    </row>
    <row r="584" spans="12:22" ht="11.25">
      <c r="L584" s="64"/>
      <c r="M584" s="64"/>
      <c r="N584" s="64"/>
      <c r="O584" s="65"/>
      <c r="P584" s="64"/>
      <c r="Q584" s="64"/>
      <c r="R584" s="64"/>
      <c r="S584" s="64"/>
      <c r="T584" s="62"/>
      <c r="U584" s="62"/>
      <c r="V584" s="62"/>
    </row>
    <row r="585" spans="12:22" ht="11.25">
      <c r="L585" s="64"/>
      <c r="M585" s="64"/>
      <c r="N585" s="64"/>
      <c r="O585" s="65"/>
      <c r="P585" s="64"/>
      <c r="Q585" s="64"/>
      <c r="R585" s="64"/>
      <c r="S585" s="64"/>
      <c r="T585" s="62"/>
      <c r="U585" s="62"/>
      <c r="V585" s="62"/>
    </row>
    <row r="586" spans="12:22" ht="11.25">
      <c r="L586" s="64"/>
      <c r="M586" s="64"/>
      <c r="N586" s="64"/>
      <c r="O586" s="65"/>
      <c r="P586" s="64"/>
      <c r="Q586" s="64"/>
      <c r="R586" s="64"/>
      <c r="S586" s="64"/>
      <c r="T586" s="62"/>
      <c r="U586" s="62"/>
      <c r="V586" s="62"/>
    </row>
    <row r="587" spans="12:22" ht="11.25">
      <c r="L587" s="64"/>
      <c r="M587" s="64"/>
      <c r="N587" s="64"/>
      <c r="O587" s="65"/>
      <c r="P587" s="64"/>
      <c r="Q587" s="64"/>
      <c r="R587" s="64"/>
      <c r="S587" s="64"/>
      <c r="T587" s="62"/>
      <c r="U587" s="62"/>
      <c r="V587" s="62"/>
    </row>
    <row r="588" spans="12:22" ht="11.25">
      <c r="L588" s="64"/>
      <c r="M588" s="64"/>
      <c r="N588" s="64"/>
      <c r="O588" s="65"/>
      <c r="P588" s="64"/>
      <c r="Q588" s="64"/>
      <c r="R588" s="64"/>
      <c r="S588" s="64"/>
      <c r="T588" s="62"/>
      <c r="U588" s="62"/>
      <c r="V588" s="62"/>
    </row>
    <row r="589" spans="12:22" ht="11.25">
      <c r="L589" s="64"/>
      <c r="M589" s="64"/>
      <c r="N589" s="64"/>
      <c r="O589" s="65"/>
      <c r="P589" s="64"/>
      <c r="Q589" s="64"/>
      <c r="R589" s="64"/>
      <c r="S589" s="64"/>
      <c r="T589" s="62"/>
      <c r="U589" s="62"/>
      <c r="V589" s="62"/>
    </row>
    <row r="590" spans="12:22" ht="11.25">
      <c r="L590" s="64"/>
      <c r="M590" s="64"/>
      <c r="N590" s="64"/>
      <c r="O590" s="65"/>
      <c r="P590" s="64"/>
      <c r="Q590" s="64"/>
      <c r="R590" s="64"/>
      <c r="S590" s="64"/>
      <c r="T590" s="62"/>
      <c r="U590" s="62"/>
      <c r="V590" s="62"/>
    </row>
    <row r="591" spans="12:22" ht="11.25">
      <c r="L591" s="64"/>
      <c r="M591" s="64"/>
      <c r="N591" s="64"/>
      <c r="O591" s="65"/>
      <c r="P591" s="64"/>
      <c r="Q591" s="64"/>
      <c r="R591" s="64"/>
      <c r="S591" s="64"/>
      <c r="T591" s="62"/>
      <c r="U591" s="62"/>
      <c r="V591" s="62"/>
    </row>
    <row r="592" spans="12:22" ht="11.25">
      <c r="L592" s="64"/>
      <c r="M592" s="64"/>
      <c r="N592" s="64"/>
      <c r="O592" s="65"/>
      <c r="P592" s="64"/>
      <c r="Q592" s="64"/>
      <c r="R592" s="64"/>
      <c r="S592" s="64"/>
      <c r="T592" s="62"/>
      <c r="U592" s="62"/>
      <c r="V592" s="62"/>
    </row>
    <row r="593" spans="12:22" ht="11.25">
      <c r="L593" s="64"/>
      <c r="M593" s="64"/>
      <c r="N593" s="64"/>
      <c r="O593" s="65"/>
      <c r="P593" s="64"/>
      <c r="Q593" s="64"/>
      <c r="R593" s="64"/>
      <c r="S593" s="64"/>
      <c r="T593" s="62"/>
      <c r="U593" s="62"/>
      <c r="V593" s="62"/>
    </row>
    <row r="594" spans="12:22" ht="11.25">
      <c r="L594" s="64"/>
      <c r="M594" s="64"/>
      <c r="N594" s="64"/>
      <c r="O594" s="65"/>
      <c r="P594" s="64"/>
      <c r="Q594" s="64"/>
      <c r="R594" s="64"/>
      <c r="S594" s="64"/>
      <c r="T594" s="62"/>
      <c r="U594" s="62"/>
      <c r="V594" s="62"/>
    </row>
    <row r="595" spans="12:22" ht="11.25">
      <c r="L595" s="64"/>
      <c r="M595" s="64"/>
      <c r="N595" s="64"/>
      <c r="O595" s="65"/>
      <c r="P595" s="64"/>
      <c r="Q595" s="64"/>
      <c r="R595" s="64"/>
      <c r="S595" s="64"/>
      <c r="T595" s="62"/>
      <c r="U595" s="62"/>
      <c r="V595" s="62"/>
    </row>
    <row r="596" spans="12:22" ht="11.25">
      <c r="L596" s="64"/>
      <c r="M596" s="64"/>
      <c r="N596" s="64"/>
      <c r="O596" s="65"/>
      <c r="P596" s="64"/>
      <c r="Q596" s="64"/>
      <c r="R596" s="64"/>
      <c r="S596" s="64"/>
      <c r="T596" s="62"/>
      <c r="U596" s="62"/>
      <c r="V596" s="62"/>
    </row>
    <row r="597" spans="12:22" ht="11.25">
      <c r="L597" s="64"/>
      <c r="M597" s="64"/>
      <c r="N597" s="64"/>
      <c r="O597" s="65"/>
      <c r="P597" s="64"/>
      <c r="Q597" s="64"/>
      <c r="R597" s="64"/>
      <c r="S597" s="64"/>
      <c r="T597" s="62"/>
      <c r="U597" s="62"/>
      <c r="V597" s="62"/>
    </row>
    <row r="598" spans="12:22" ht="11.25">
      <c r="L598" s="64"/>
      <c r="M598" s="64"/>
      <c r="N598" s="64"/>
      <c r="O598" s="65"/>
      <c r="P598" s="64"/>
      <c r="Q598" s="64"/>
      <c r="R598" s="64"/>
      <c r="S598" s="64"/>
      <c r="T598" s="62"/>
      <c r="U598" s="62"/>
      <c r="V598" s="62"/>
    </row>
    <row r="599" spans="12:22" ht="11.25">
      <c r="L599" s="64"/>
      <c r="M599" s="64"/>
      <c r="N599" s="64"/>
      <c r="O599" s="65"/>
      <c r="P599" s="64"/>
      <c r="Q599" s="64"/>
      <c r="R599" s="64"/>
      <c r="S599" s="64"/>
      <c r="T599" s="62"/>
      <c r="U599" s="62"/>
      <c r="V599" s="62"/>
    </row>
    <row r="600" spans="12:22" ht="11.25">
      <c r="L600" s="64"/>
      <c r="M600" s="64"/>
      <c r="N600" s="64"/>
      <c r="O600" s="65"/>
      <c r="P600" s="64"/>
      <c r="Q600" s="64"/>
      <c r="R600" s="64"/>
      <c r="S600" s="64"/>
      <c r="T600" s="62"/>
      <c r="U600" s="62"/>
      <c r="V600" s="62"/>
    </row>
    <row r="601" spans="12:22" ht="11.25">
      <c r="L601" s="64"/>
      <c r="M601" s="64"/>
      <c r="N601" s="64"/>
      <c r="O601" s="65"/>
      <c r="P601" s="64"/>
      <c r="Q601" s="64"/>
      <c r="R601" s="64"/>
      <c r="S601" s="64"/>
      <c r="T601" s="62"/>
      <c r="U601" s="62"/>
      <c r="V601" s="62"/>
    </row>
    <row r="602" spans="12:22" ht="11.25">
      <c r="L602" s="64"/>
      <c r="M602" s="64"/>
      <c r="N602" s="64"/>
      <c r="O602" s="65"/>
      <c r="P602" s="64"/>
      <c r="Q602" s="64"/>
      <c r="R602" s="64"/>
      <c r="S602" s="64"/>
      <c r="T602" s="62"/>
      <c r="U602" s="62"/>
      <c r="V602" s="62"/>
    </row>
    <row r="603" spans="12:22" ht="11.25">
      <c r="L603" s="64"/>
      <c r="M603" s="64"/>
      <c r="N603" s="64"/>
      <c r="O603" s="65"/>
      <c r="P603" s="64"/>
      <c r="Q603" s="64"/>
      <c r="R603" s="64"/>
      <c r="S603" s="64"/>
      <c r="T603" s="62"/>
      <c r="U603" s="62"/>
      <c r="V603" s="62"/>
    </row>
    <row r="604" spans="12:22" ht="11.25">
      <c r="L604" s="64"/>
      <c r="M604" s="64"/>
      <c r="N604" s="64"/>
      <c r="O604" s="65"/>
      <c r="P604" s="64"/>
      <c r="Q604" s="64"/>
      <c r="R604" s="64"/>
      <c r="S604" s="64"/>
      <c r="T604" s="62"/>
      <c r="U604" s="62"/>
      <c r="V604" s="62"/>
    </row>
    <row r="605" spans="12:22" ht="11.25">
      <c r="L605" s="64"/>
      <c r="M605" s="64"/>
      <c r="N605" s="64"/>
      <c r="O605" s="65"/>
      <c r="P605" s="64"/>
      <c r="Q605" s="64"/>
      <c r="R605" s="64"/>
      <c r="S605" s="64"/>
      <c r="T605" s="62"/>
      <c r="U605" s="62"/>
      <c r="V605" s="62"/>
    </row>
    <row r="606" spans="12:22" ht="11.25">
      <c r="L606" s="64"/>
      <c r="M606" s="64"/>
      <c r="N606" s="64"/>
      <c r="O606" s="65"/>
      <c r="P606" s="64"/>
      <c r="Q606" s="64"/>
      <c r="R606" s="64"/>
      <c r="S606" s="64"/>
      <c r="T606" s="62"/>
      <c r="U606" s="62"/>
      <c r="V606" s="62"/>
    </row>
    <row r="607" spans="12:22" ht="11.25">
      <c r="L607" s="64"/>
      <c r="M607" s="64"/>
      <c r="N607" s="64"/>
      <c r="O607" s="65"/>
      <c r="P607" s="64"/>
      <c r="Q607" s="64"/>
      <c r="R607" s="64"/>
      <c r="S607" s="64"/>
      <c r="T607" s="62"/>
      <c r="U607" s="62"/>
      <c r="V607" s="62"/>
    </row>
    <row r="608" spans="12:22" ht="11.25">
      <c r="L608" s="64"/>
      <c r="M608" s="64"/>
      <c r="N608" s="64"/>
      <c r="O608" s="65"/>
      <c r="P608" s="64"/>
      <c r="Q608" s="64"/>
      <c r="R608" s="64"/>
      <c r="S608" s="64"/>
      <c r="T608" s="62"/>
      <c r="U608" s="62"/>
      <c r="V608" s="62"/>
    </row>
    <row r="609" spans="12:22" ht="11.25">
      <c r="L609" s="64"/>
      <c r="M609" s="64"/>
      <c r="N609" s="64"/>
      <c r="O609" s="65"/>
      <c r="P609" s="64"/>
      <c r="Q609" s="64"/>
      <c r="R609" s="64"/>
      <c r="S609" s="64"/>
      <c r="T609" s="62"/>
      <c r="U609" s="62"/>
      <c r="V609" s="62"/>
    </row>
    <row r="610" spans="12:22" ht="11.25">
      <c r="L610" s="64"/>
      <c r="M610" s="64"/>
      <c r="N610" s="64"/>
      <c r="O610" s="65"/>
      <c r="P610" s="64"/>
      <c r="Q610" s="64"/>
      <c r="R610" s="64"/>
      <c r="S610" s="64"/>
      <c r="T610" s="62"/>
      <c r="U610" s="62"/>
      <c r="V610" s="62"/>
    </row>
    <row r="611" spans="12:22" ht="11.25">
      <c r="L611" s="64"/>
      <c r="M611" s="64"/>
      <c r="N611" s="64"/>
      <c r="O611" s="65"/>
      <c r="P611" s="64"/>
      <c r="Q611" s="64"/>
      <c r="R611" s="64"/>
      <c r="S611" s="64"/>
      <c r="T611" s="62"/>
      <c r="U611" s="62"/>
      <c r="V611" s="62"/>
    </row>
    <row r="612" spans="12:22" ht="11.25">
      <c r="L612" s="64"/>
      <c r="M612" s="64"/>
      <c r="N612" s="64"/>
      <c r="O612" s="65"/>
      <c r="P612" s="64"/>
      <c r="Q612" s="64"/>
      <c r="R612" s="64"/>
      <c r="S612" s="64"/>
      <c r="T612" s="62"/>
      <c r="U612" s="62"/>
      <c r="V612" s="62"/>
    </row>
    <row r="613" spans="12:22" ht="11.25">
      <c r="L613" s="64"/>
      <c r="M613" s="64"/>
      <c r="N613" s="64"/>
      <c r="O613" s="65"/>
      <c r="P613" s="64"/>
      <c r="Q613" s="64"/>
      <c r="R613" s="64"/>
      <c r="S613" s="64"/>
      <c r="T613" s="62"/>
      <c r="U613" s="62"/>
      <c r="V613" s="62"/>
    </row>
    <row r="614" spans="12:22" ht="11.25">
      <c r="L614" s="64"/>
      <c r="M614" s="64"/>
      <c r="N614" s="64"/>
      <c r="O614" s="65"/>
      <c r="P614" s="64"/>
      <c r="Q614" s="64"/>
      <c r="R614" s="64"/>
      <c r="S614" s="64"/>
      <c r="T614" s="62"/>
      <c r="U614" s="62"/>
      <c r="V614" s="62"/>
    </row>
    <row r="615" spans="12:22" ht="11.25">
      <c r="L615" s="64"/>
      <c r="M615" s="64"/>
      <c r="N615" s="64"/>
      <c r="O615" s="65"/>
      <c r="P615" s="64"/>
      <c r="Q615" s="64"/>
      <c r="R615" s="64"/>
      <c r="S615" s="64"/>
      <c r="T615" s="62"/>
      <c r="U615" s="62"/>
      <c r="V615" s="62"/>
    </row>
    <row r="616" spans="12:22" ht="11.25">
      <c r="L616" s="64"/>
      <c r="M616" s="64"/>
      <c r="N616" s="64"/>
      <c r="O616" s="65"/>
      <c r="P616" s="64"/>
      <c r="Q616" s="64"/>
      <c r="R616" s="64"/>
      <c r="S616" s="64"/>
      <c r="T616" s="62"/>
      <c r="U616" s="62"/>
      <c r="V616" s="62"/>
    </row>
    <row r="617" spans="12:22" ht="11.25">
      <c r="L617" s="64"/>
      <c r="M617" s="64"/>
      <c r="N617" s="64"/>
      <c r="O617" s="65"/>
      <c r="P617" s="64"/>
      <c r="Q617" s="64"/>
      <c r="R617" s="64"/>
      <c r="S617" s="64"/>
      <c r="T617" s="62"/>
      <c r="U617" s="62"/>
      <c r="V617" s="62"/>
    </row>
    <row r="618" spans="12:22" ht="11.25">
      <c r="L618" s="64"/>
      <c r="M618" s="64"/>
      <c r="N618" s="64"/>
      <c r="O618" s="65"/>
      <c r="P618" s="64"/>
      <c r="Q618" s="64"/>
      <c r="R618" s="64"/>
      <c r="S618" s="64"/>
      <c r="T618" s="62"/>
      <c r="U618" s="62"/>
      <c r="V618" s="62"/>
    </row>
    <row r="619" spans="12:22" ht="11.25">
      <c r="L619" s="64"/>
      <c r="M619" s="64"/>
      <c r="N619" s="64"/>
      <c r="O619" s="65"/>
      <c r="P619" s="64"/>
      <c r="Q619" s="64"/>
      <c r="R619" s="64"/>
      <c r="S619" s="64"/>
      <c r="T619" s="62"/>
      <c r="U619" s="62"/>
      <c r="V619" s="62"/>
    </row>
    <row r="620" spans="12:22" ht="11.25">
      <c r="L620" s="64"/>
      <c r="M620" s="64"/>
      <c r="N620" s="64"/>
      <c r="O620" s="65"/>
      <c r="P620" s="64"/>
      <c r="Q620" s="64"/>
      <c r="R620" s="64"/>
      <c r="S620" s="64"/>
      <c r="T620" s="62"/>
      <c r="U620" s="62"/>
      <c r="V620" s="62"/>
    </row>
    <row r="621" spans="12:22" ht="11.25">
      <c r="L621" s="64"/>
      <c r="M621" s="64"/>
      <c r="N621" s="64"/>
      <c r="O621" s="65"/>
      <c r="P621" s="64"/>
      <c r="Q621" s="64"/>
      <c r="R621" s="64"/>
      <c r="S621" s="64"/>
      <c r="T621" s="62"/>
      <c r="U621" s="62"/>
      <c r="V621" s="62"/>
    </row>
    <row r="622" spans="12:22" ht="11.25">
      <c r="L622" s="64"/>
      <c r="M622" s="64"/>
      <c r="N622" s="64"/>
      <c r="O622" s="65"/>
      <c r="P622" s="64"/>
      <c r="Q622" s="64"/>
      <c r="R622" s="64"/>
      <c r="S622" s="64"/>
      <c r="T622" s="62"/>
      <c r="U622" s="62"/>
      <c r="V622" s="62"/>
    </row>
    <row r="623" spans="12:22" ht="11.25">
      <c r="L623" s="64"/>
      <c r="M623" s="64"/>
      <c r="N623" s="64"/>
      <c r="O623" s="65"/>
      <c r="P623" s="64"/>
      <c r="Q623" s="64"/>
      <c r="R623" s="64"/>
      <c r="S623" s="64"/>
      <c r="T623" s="62"/>
      <c r="U623" s="62"/>
      <c r="V623" s="62"/>
    </row>
    <row r="624" spans="12:22" ht="11.25">
      <c r="L624" s="64"/>
      <c r="M624" s="64"/>
      <c r="N624" s="64"/>
      <c r="O624" s="65"/>
      <c r="P624" s="64"/>
      <c r="Q624" s="64"/>
      <c r="R624" s="64"/>
      <c r="S624" s="64"/>
      <c r="T624" s="62"/>
      <c r="U624" s="62"/>
      <c r="V624" s="62"/>
    </row>
    <row r="625" spans="12:22" ht="11.25">
      <c r="L625" s="64"/>
      <c r="M625" s="64"/>
      <c r="N625" s="64"/>
      <c r="O625" s="65"/>
      <c r="P625" s="64"/>
      <c r="Q625" s="64"/>
      <c r="R625" s="64"/>
      <c r="S625" s="64"/>
      <c r="T625" s="62"/>
      <c r="U625" s="62"/>
      <c r="V625" s="62"/>
    </row>
    <row r="626" spans="12:22" ht="11.25">
      <c r="L626" s="64"/>
      <c r="M626" s="64"/>
      <c r="N626" s="64"/>
      <c r="O626" s="65"/>
      <c r="P626" s="64"/>
      <c r="Q626" s="64"/>
      <c r="R626" s="64"/>
      <c r="S626" s="64"/>
      <c r="T626" s="62"/>
      <c r="U626" s="62"/>
      <c r="V626" s="62"/>
    </row>
    <row r="627" spans="12:22" ht="11.25">
      <c r="L627" s="64"/>
      <c r="M627" s="64"/>
      <c r="N627" s="64"/>
      <c r="O627" s="65"/>
      <c r="P627" s="64"/>
      <c r="Q627" s="64"/>
      <c r="R627" s="64"/>
      <c r="S627" s="64"/>
      <c r="T627" s="62"/>
      <c r="U627" s="62"/>
      <c r="V627" s="62"/>
    </row>
    <row r="628" spans="12:22" ht="11.25">
      <c r="L628" s="64"/>
      <c r="M628" s="64"/>
      <c r="N628" s="64"/>
      <c r="O628" s="65"/>
      <c r="P628" s="64"/>
      <c r="Q628" s="64"/>
      <c r="R628" s="64"/>
      <c r="S628" s="64"/>
      <c r="T628" s="62"/>
      <c r="U628" s="62"/>
      <c r="V628" s="62"/>
    </row>
    <row r="629" spans="12:22" ht="11.25">
      <c r="L629" s="64"/>
      <c r="M629" s="64"/>
      <c r="N629" s="64"/>
      <c r="O629" s="65"/>
      <c r="P629" s="64"/>
      <c r="Q629" s="64"/>
      <c r="R629" s="64"/>
      <c r="S629" s="64"/>
      <c r="T629" s="62"/>
      <c r="U629" s="62"/>
      <c r="V629" s="62"/>
    </row>
    <row r="630" spans="12:22" ht="11.25">
      <c r="L630" s="64"/>
      <c r="M630" s="64"/>
      <c r="N630" s="64"/>
      <c r="O630" s="65"/>
      <c r="P630" s="64"/>
      <c r="Q630" s="64"/>
      <c r="R630" s="64"/>
      <c r="S630" s="64"/>
      <c r="T630" s="62"/>
      <c r="U630" s="62"/>
      <c r="V630" s="62"/>
    </row>
    <row r="631" spans="12:22" ht="11.25">
      <c r="L631" s="64"/>
      <c r="M631" s="64"/>
      <c r="N631" s="64"/>
      <c r="O631" s="65"/>
      <c r="P631" s="64"/>
      <c r="Q631" s="64"/>
      <c r="R631" s="64"/>
      <c r="S631" s="64"/>
      <c r="T631" s="62"/>
      <c r="U631" s="62"/>
      <c r="V631" s="62"/>
    </row>
    <row r="632" spans="12:22" ht="11.25">
      <c r="L632" s="64"/>
      <c r="M632" s="64"/>
      <c r="N632" s="64"/>
      <c r="O632" s="65"/>
      <c r="P632" s="64"/>
      <c r="Q632" s="64"/>
      <c r="R632" s="64"/>
      <c r="S632" s="64"/>
      <c r="T632" s="62"/>
      <c r="U632" s="62"/>
      <c r="V632" s="62"/>
    </row>
    <row r="633" spans="12:22" ht="11.25">
      <c r="L633" s="64"/>
      <c r="M633" s="64"/>
      <c r="N633" s="64"/>
      <c r="O633" s="65"/>
      <c r="P633" s="64"/>
      <c r="Q633" s="64"/>
      <c r="R633" s="64"/>
      <c r="S633" s="64"/>
      <c r="T633" s="62"/>
      <c r="U633" s="62"/>
      <c r="V633" s="62"/>
    </row>
    <row r="634" spans="12:22" ht="11.25">
      <c r="L634" s="64"/>
      <c r="M634" s="64"/>
      <c r="N634" s="64"/>
      <c r="O634" s="65"/>
      <c r="P634" s="64"/>
      <c r="Q634" s="64"/>
      <c r="R634" s="64"/>
      <c r="S634" s="64"/>
      <c r="T634" s="62"/>
      <c r="U634" s="62"/>
      <c r="V634" s="62"/>
    </row>
    <row r="635" spans="12:22" ht="11.25">
      <c r="L635" s="64"/>
      <c r="M635" s="64"/>
      <c r="N635" s="64"/>
      <c r="O635" s="65"/>
      <c r="P635" s="64"/>
      <c r="Q635" s="64"/>
      <c r="R635" s="64"/>
      <c r="S635" s="64"/>
      <c r="T635" s="62"/>
      <c r="U635" s="62"/>
      <c r="V635" s="62"/>
    </row>
    <row r="636" spans="12:22" ht="11.25">
      <c r="L636" s="64"/>
      <c r="M636" s="64"/>
      <c r="N636" s="64"/>
      <c r="O636" s="65"/>
      <c r="P636" s="64"/>
      <c r="Q636" s="64"/>
      <c r="R636" s="64"/>
      <c r="S636" s="64"/>
      <c r="T636" s="62"/>
      <c r="U636" s="62"/>
      <c r="V636" s="62"/>
    </row>
    <row r="637" spans="12:22" ht="11.25">
      <c r="L637" s="64"/>
      <c r="M637" s="64"/>
      <c r="N637" s="64"/>
      <c r="O637" s="65"/>
      <c r="P637" s="64"/>
      <c r="Q637" s="64"/>
      <c r="R637" s="64"/>
      <c r="S637" s="64"/>
      <c r="T637" s="62"/>
      <c r="U637" s="62"/>
      <c r="V637" s="62"/>
    </row>
    <row r="638" spans="12:22" ht="11.25">
      <c r="L638" s="64"/>
      <c r="M638" s="64"/>
      <c r="N638" s="64"/>
      <c r="O638" s="65"/>
      <c r="P638" s="64"/>
      <c r="Q638" s="64"/>
      <c r="R638" s="64"/>
      <c r="S638" s="64"/>
      <c r="T638" s="62"/>
      <c r="U638" s="62"/>
      <c r="V638" s="62"/>
    </row>
    <row r="639" spans="12:22" ht="11.25">
      <c r="L639" s="64"/>
      <c r="M639" s="64"/>
      <c r="N639" s="64"/>
      <c r="O639" s="65"/>
      <c r="P639" s="64"/>
      <c r="Q639" s="64"/>
      <c r="R639" s="64"/>
      <c r="S639" s="64"/>
      <c r="T639" s="62"/>
      <c r="U639" s="62"/>
      <c r="V639" s="62"/>
    </row>
    <row r="640" spans="12:22" ht="11.25">
      <c r="L640" s="64"/>
      <c r="M640" s="64"/>
      <c r="N640" s="64"/>
      <c r="O640" s="65"/>
      <c r="P640" s="64"/>
      <c r="Q640" s="64"/>
      <c r="R640" s="64"/>
      <c r="S640" s="64"/>
      <c r="T640" s="62"/>
      <c r="U640" s="62"/>
      <c r="V640" s="62"/>
    </row>
    <row r="641" spans="12:22" ht="11.25">
      <c r="L641" s="64"/>
      <c r="M641" s="64"/>
      <c r="N641" s="64"/>
      <c r="O641" s="65"/>
      <c r="P641" s="64"/>
      <c r="Q641" s="64"/>
      <c r="R641" s="64"/>
      <c r="S641" s="64"/>
      <c r="T641" s="62"/>
      <c r="U641" s="62"/>
      <c r="V641" s="62"/>
    </row>
    <row r="642" spans="12:22" ht="11.25">
      <c r="L642" s="64"/>
      <c r="M642" s="64"/>
      <c r="N642" s="64"/>
      <c r="O642" s="65"/>
      <c r="P642" s="64"/>
      <c r="Q642" s="64"/>
      <c r="R642" s="64"/>
      <c r="S642" s="64"/>
      <c r="T642" s="62"/>
      <c r="U642" s="62"/>
      <c r="V642" s="62"/>
    </row>
    <row r="643" spans="12:22" ht="11.25">
      <c r="L643" s="64"/>
      <c r="M643" s="64"/>
      <c r="N643" s="64"/>
      <c r="O643" s="65"/>
      <c r="P643" s="64"/>
      <c r="Q643" s="64"/>
      <c r="R643" s="64"/>
      <c r="S643" s="64"/>
      <c r="T643" s="62"/>
      <c r="U643" s="62"/>
      <c r="V643" s="62"/>
    </row>
    <row r="644" spans="12:22" ht="11.25">
      <c r="L644" s="64"/>
      <c r="M644" s="64"/>
      <c r="N644" s="64"/>
      <c r="O644" s="65"/>
      <c r="P644" s="64"/>
      <c r="Q644" s="64"/>
      <c r="R644" s="64"/>
      <c r="S644" s="64"/>
      <c r="T644" s="62"/>
      <c r="U644" s="62"/>
      <c r="V644" s="62"/>
    </row>
    <row r="645" spans="12:22" ht="11.25">
      <c r="L645" s="64"/>
      <c r="M645" s="64"/>
      <c r="N645" s="64"/>
      <c r="O645" s="65"/>
      <c r="P645" s="64"/>
      <c r="Q645" s="64"/>
      <c r="R645" s="64"/>
      <c r="S645" s="64"/>
      <c r="T645" s="62"/>
      <c r="U645" s="62"/>
      <c r="V645" s="62"/>
    </row>
    <row r="646" spans="12:22" ht="11.25">
      <c r="L646" s="64"/>
      <c r="M646" s="64"/>
      <c r="N646" s="64"/>
      <c r="O646" s="65"/>
      <c r="P646" s="64"/>
      <c r="Q646" s="64"/>
      <c r="R646" s="64"/>
      <c r="S646" s="64"/>
      <c r="T646" s="62"/>
      <c r="U646" s="62"/>
      <c r="V646" s="62"/>
    </row>
    <row r="647" spans="12:22" ht="11.25">
      <c r="L647" s="64"/>
      <c r="M647" s="64"/>
      <c r="N647" s="64"/>
      <c r="O647" s="65"/>
      <c r="P647" s="64"/>
      <c r="Q647" s="64"/>
      <c r="R647" s="64"/>
      <c r="S647" s="64"/>
      <c r="T647" s="62"/>
      <c r="U647" s="62"/>
      <c r="V647" s="62"/>
    </row>
    <row r="648" spans="12:22" ht="11.25">
      <c r="L648" s="64"/>
      <c r="M648" s="64"/>
      <c r="N648" s="64"/>
      <c r="O648" s="65"/>
      <c r="P648" s="64"/>
      <c r="Q648" s="64"/>
      <c r="R648" s="64"/>
      <c r="S648" s="64"/>
      <c r="T648" s="62"/>
      <c r="U648" s="62"/>
      <c r="V648" s="62"/>
    </row>
    <row r="649" spans="12:22" ht="11.25">
      <c r="L649" s="64"/>
      <c r="M649" s="64"/>
      <c r="N649" s="64"/>
      <c r="O649" s="65"/>
      <c r="P649" s="64"/>
      <c r="Q649" s="64"/>
      <c r="R649" s="64"/>
      <c r="S649" s="64"/>
      <c r="T649" s="62"/>
      <c r="U649" s="62"/>
      <c r="V649" s="62"/>
    </row>
    <row r="650" spans="12:22" ht="11.25">
      <c r="L650" s="64"/>
      <c r="M650" s="64"/>
      <c r="N650" s="64"/>
      <c r="O650" s="65"/>
      <c r="P650" s="64"/>
      <c r="Q650" s="64"/>
      <c r="R650" s="64"/>
      <c r="S650" s="64"/>
      <c r="T650" s="62"/>
      <c r="U650" s="62"/>
      <c r="V650" s="62"/>
    </row>
    <row r="651" spans="12:22" ht="11.25">
      <c r="L651" s="64"/>
      <c r="M651" s="64"/>
      <c r="N651" s="64"/>
      <c r="O651" s="65"/>
      <c r="P651" s="64"/>
      <c r="Q651" s="64"/>
      <c r="R651" s="64"/>
      <c r="S651" s="64"/>
      <c r="T651" s="62"/>
      <c r="U651" s="62"/>
      <c r="V651" s="62"/>
    </row>
    <row r="652" spans="12:22" ht="11.25">
      <c r="L652" s="64"/>
      <c r="M652" s="64"/>
      <c r="N652" s="64"/>
      <c r="O652" s="65"/>
      <c r="P652" s="64"/>
      <c r="Q652" s="64"/>
      <c r="R652" s="64"/>
      <c r="S652" s="64"/>
      <c r="T652" s="62"/>
      <c r="U652" s="62"/>
      <c r="V652" s="62"/>
    </row>
    <row r="653" spans="12:22" ht="11.25">
      <c r="L653" s="64"/>
      <c r="M653" s="64"/>
      <c r="N653" s="64"/>
      <c r="O653" s="65"/>
      <c r="P653" s="64"/>
      <c r="Q653" s="64"/>
      <c r="R653" s="64"/>
      <c r="S653" s="64"/>
      <c r="T653" s="62"/>
      <c r="U653" s="62"/>
      <c r="V653" s="62"/>
    </row>
    <row r="654" spans="12:22" ht="11.25">
      <c r="L654" s="64"/>
      <c r="M654" s="64"/>
      <c r="N654" s="64"/>
      <c r="O654" s="65"/>
      <c r="P654" s="64"/>
      <c r="Q654" s="64"/>
      <c r="R654" s="64"/>
      <c r="S654" s="64"/>
      <c r="T654" s="62"/>
      <c r="U654" s="62"/>
      <c r="V654" s="62"/>
    </row>
    <row r="655" spans="12:22" ht="11.25">
      <c r="L655" s="64"/>
      <c r="M655" s="64"/>
      <c r="N655" s="64"/>
      <c r="O655" s="65"/>
      <c r="P655" s="64"/>
      <c r="Q655" s="64"/>
      <c r="R655" s="64"/>
      <c r="S655" s="64"/>
      <c r="T655" s="62"/>
      <c r="U655" s="62"/>
      <c r="V655" s="62"/>
    </row>
    <row r="656" spans="12:22" ht="11.25">
      <c r="L656" s="64"/>
      <c r="M656" s="64"/>
      <c r="N656" s="64"/>
      <c r="O656" s="65"/>
      <c r="P656" s="64"/>
      <c r="Q656" s="64"/>
      <c r="R656" s="64"/>
      <c r="S656" s="64"/>
      <c r="T656" s="62"/>
      <c r="U656" s="62"/>
      <c r="V656" s="62"/>
    </row>
    <row r="657" spans="12:22" ht="11.25">
      <c r="L657" s="64"/>
      <c r="M657" s="64"/>
      <c r="N657" s="64"/>
      <c r="O657" s="65"/>
      <c r="P657" s="64"/>
      <c r="Q657" s="64"/>
      <c r="R657" s="64"/>
      <c r="S657" s="64"/>
      <c r="T657" s="62"/>
      <c r="U657" s="62"/>
      <c r="V657" s="62"/>
    </row>
    <row r="658" spans="12:22" ht="11.25">
      <c r="L658" s="64"/>
      <c r="M658" s="64"/>
      <c r="N658" s="64"/>
      <c r="O658" s="65"/>
      <c r="P658" s="64"/>
      <c r="Q658" s="64"/>
      <c r="R658" s="64"/>
      <c r="S658" s="64"/>
      <c r="T658" s="62"/>
      <c r="U658" s="62"/>
      <c r="V658" s="62"/>
    </row>
    <row r="659" spans="12:22" ht="11.25">
      <c r="L659" s="64"/>
      <c r="M659" s="64"/>
      <c r="N659" s="64"/>
      <c r="O659" s="65"/>
      <c r="P659" s="64"/>
      <c r="Q659" s="64"/>
      <c r="R659" s="64"/>
      <c r="S659" s="64"/>
      <c r="T659" s="62"/>
      <c r="U659" s="62"/>
      <c r="V659" s="62"/>
    </row>
    <row r="660" spans="12:22" ht="11.25">
      <c r="L660" s="64"/>
      <c r="M660" s="64"/>
      <c r="N660" s="64"/>
      <c r="O660" s="65"/>
      <c r="P660" s="64"/>
      <c r="Q660" s="64"/>
      <c r="R660" s="64"/>
      <c r="S660" s="64"/>
      <c r="T660" s="62"/>
      <c r="U660" s="62"/>
      <c r="V660" s="62"/>
    </row>
    <row r="661" spans="12:22" ht="11.25">
      <c r="L661" s="64"/>
      <c r="M661" s="64"/>
      <c r="N661" s="64"/>
      <c r="O661" s="65"/>
      <c r="P661" s="64"/>
      <c r="Q661" s="64"/>
      <c r="R661" s="64"/>
      <c r="S661" s="64"/>
      <c r="T661" s="62"/>
      <c r="U661" s="62"/>
      <c r="V661" s="62"/>
    </row>
    <row r="662" spans="12:22" ht="11.25">
      <c r="L662" s="64"/>
      <c r="M662" s="64"/>
      <c r="N662" s="64"/>
      <c r="O662" s="65"/>
      <c r="P662" s="64"/>
      <c r="Q662" s="64"/>
      <c r="R662" s="64"/>
      <c r="S662" s="64"/>
      <c r="T662" s="62"/>
      <c r="U662" s="62"/>
      <c r="V662" s="62"/>
    </row>
    <row r="663" spans="12:22" ht="11.25">
      <c r="L663" s="64"/>
      <c r="M663" s="64"/>
      <c r="N663" s="64"/>
      <c r="O663" s="65"/>
      <c r="P663" s="64"/>
      <c r="Q663" s="64"/>
      <c r="R663" s="64"/>
      <c r="S663" s="64"/>
      <c r="T663" s="62"/>
      <c r="U663" s="62"/>
      <c r="V663" s="62"/>
    </row>
    <row r="664" spans="12:22" ht="11.25">
      <c r="L664" s="64"/>
      <c r="M664" s="64"/>
      <c r="N664" s="64"/>
      <c r="O664" s="65"/>
      <c r="P664" s="64"/>
      <c r="Q664" s="64"/>
      <c r="R664" s="64"/>
      <c r="S664" s="64"/>
      <c r="T664" s="62"/>
      <c r="U664" s="62"/>
      <c r="V664" s="62"/>
    </row>
    <row r="665" spans="12:22" ht="11.25">
      <c r="L665" s="64"/>
      <c r="M665" s="64"/>
      <c r="N665" s="64"/>
      <c r="O665" s="65"/>
      <c r="P665" s="64"/>
      <c r="Q665" s="64"/>
      <c r="R665" s="64"/>
      <c r="S665" s="64"/>
      <c r="T665" s="62"/>
      <c r="U665" s="62"/>
      <c r="V665" s="62"/>
    </row>
    <row r="666" spans="12:22" ht="11.25">
      <c r="L666" s="64"/>
      <c r="M666" s="64"/>
      <c r="N666" s="64"/>
      <c r="O666" s="65"/>
      <c r="P666" s="64"/>
      <c r="Q666" s="64"/>
      <c r="R666" s="64"/>
      <c r="S666" s="64"/>
      <c r="T666" s="62"/>
      <c r="U666" s="62"/>
      <c r="V666" s="62"/>
    </row>
    <row r="667" spans="12:22" ht="11.25">
      <c r="L667" s="64"/>
      <c r="M667" s="64"/>
      <c r="N667" s="64"/>
      <c r="O667" s="65"/>
      <c r="P667" s="64"/>
      <c r="Q667" s="64"/>
      <c r="R667" s="64"/>
      <c r="S667" s="64"/>
      <c r="T667" s="62"/>
      <c r="U667" s="62"/>
      <c r="V667" s="62"/>
    </row>
    <row r="668" spans="12:22" ht="11.25">
      <c r="L668" s="64"/>
      <c r="M668" s="64"/>
      <c r="N668" s="64"/>
      <c r="O668" s="65"/>
      <c r="P668" s="64"/>
      <c r="Q668" s="64"/>
      <c r="R668" s="64"/>
      <c r="S668" s="64"/>
      <c r="T668" s="62"/>
      <c r="U668" s="62"/>
      <c r="V668" s="62"/>
    </row>
    <row r="669" spans="12:22" ht="11.25">
      <c r="L669" s="64"/>
      <c r="M669" s="64"/>
      <c r="N669" s="64"/>
      <c r="O669" s="65"/>
      <c r="P669" s="64"/>
      <c r="Q669" s="64"/>
      <c r="R669" s="64"/>
      <c r="S669" s="64"/>
      <c r="T669" s="62"/>
      <c r="U669" s="62"/>
      <c r="V669" s="62"/>
    </row>
    <row r="670" spans="12:22" ht="11.25">
      <c r="L670" s="64"/>
      <c r="M670" s="64"/>
      <c r="N670" s="64"/>
      <c r="O670" s="65"/>
      <c r="P670" s="64"/>
      <c r="Q670" s="64"/>
      <c r="R670" s="64"/>
      <c r="S670" s="64"/>
      <c r="T670" s="62"/>
      <c r="U670" s="62"/>
      <c r="V670" s="62"/>
    </row>
    <row r="671" spans="12:22" ht="11.25">
      <c r="L671" s="64"/>
      <c r="M671" s="64"/>
      <c r="N671" s="64"/>
      <c r="O671" s="65"/>
      <c r="P671" s="64"/>
      <c r="Q671" s="64"/>
      <c r="R671" s="64"/>
      <c r="S671" s="64"/>
      <c r="T671" s="62"/>
      <c r="U671" s="62"/>
      <c r="V671" s="62"/>
    </row>
    <row r="672" spans="12:22" ht="11.25">
      <c r="L672" s="64"/>
      <c r="M672" s="64"/>
      <c r="N672" s="64"/>
      <c r="O672" s="65"/>
      <c r="P672" s="64"/>
      <c r="Q672" s="64"/>
      <c r="R672" s="64"/>
      <c r="S672" s="64"/>
      <c r="T672" s="62"/>
      <c r="U672" s="62"/>
      <c r="V672" s="62"/>
    </row>
    <row r="673" spans="12:22" ht="11.25">
      <c r="L673" s="64"/>
      <c r="M673" s="64"/>
      <c r="N673" s="64"/>
      <c r="O673" s="65"/>
      <c r="P673" s="64"/>
      <c r="Q673" s="64"/>
      <c r="R673" s="64"/>
      <c r="S673" s="64"/>
      <c r="T673" s="62"/>
      <c r="U673" s="62"/>
      <c r="V673" s="62"/>
    </row>
    <row r="674" spans="12:22" ht="11.25">
      <c r="L674" s="64"/>
      <c r="M674" s="64"/>
      <c r="N674" s="64"/>
      <c r="O674" s="65"/>
      <c r="P674" s="64"/>
      <c r="Q674" s="64"/>
      <c r="R674" s="64"/>
      <c r="S674" s="64"/>
      <c r="T674" s="62"/>
      <c r="U674" s="62"/>
      <c r="V674" s="62"/>
    </row>
    <row r="675" spans="12:22" ht="11.25">
      <c r="L675" s="64"/>
      <c r="M675" s="64"/>
      <c r="N675" s="64"/>
      <c r="O675" s="65"/>
      <c r="P675" s="64"/>
      <c r="Q675" s="64"/>
      <c r="R675" s="64"/>
      <c r="S675" s="64"/>
      <c r="T675" s="62"/>
      <c r="U675" s="62"/>
      <c r="V675" s="62"/>
    </row>
    <row r="676" spans="12:22" ht="11.25">
      <c r="L676" s="64"/>
      <c r="M676" s="64"/>
      <c r="N676" s="64"/>
      <c r="O676" s="65"/>
      <c r="P676" s="64"/>
      <c r="Q676" s="64"/>
      <c r="R676" s="64"/>
      <c r="S676" s="64"/>
      <c r="T676" s="62"/>
      <c r="U676" s="62"/>
      <c r="V676" s="62"/>
    </row>
    <row r="677" spans="12:22" ht="11.25">
      <c r="L677" s="64"/>
      <c r="M677" s="64"/>
      <c r="N677" s="64"/>
      <c r="O677" s="65"/>
      <c r="P677" s="64"/>
      <c r="Q677" s="64"/>
      <c r="R677" s="64"/>
      <c r="S677" s="64"/>
      <c r="T677" s="62"/>
      <c r="U677" s="62"/>
      <c r="V677" s="62"/>
    </row>
    <row r="678" spans="12:22" ht="11.25">
      <c r="L678" s="64"/>
      <c r="M678" s="64"/>
      <c r="N678" s="64"/>
      <c r="O678" s="65"/>
      <c r="P678" s="64"/>
      <c r="Q678" s="64"/>
      <c r="R678" s="64"/>
      <c r="S678" s="64"/>
      <c r="T678" s="62"/>
      <c r="U678" s="62"/>
      <c r="V678" s="62"/>
    </row>
    <row r="679" spans="12:22" ht="11.25">
      <c r="L679" s="64"/>
      <c r="M679" s="64"/>
      <c r="N679" s="64"/>
      <c r="O679" s="65"/>
      <c r="P679" s="64"/>
      <c r="Q679" s="64"/>
      <c r="R679" s="64"/>
      <c r="S679" s="64"/>
      <c r="T679" s="62"/>
      <c r="U679" s="62"/>
      <c r="V679" s="62"/>
    </row>
    <row r="680" spans="12:22" ht="11.25">
      <c r="L680" s="64"/>
      <c r="M680" s="64"/>
      <c r="N680" s="64"/>
      <c r="O680" s="65"/>
      <c r="P680" s="64"/>
      <c r="Q680" s="64"/>
      <c r="R680" s="64"/>
      <c r="S680" s="64"/>
      <c r="T680" s="62"/>
      <c r="U680" s="62"/>
      <c r="V680" s="62"/>
    </row>
    <row r="681" spans="12:22" ht="11.25">
      <c r="L681" s="64"/>
      <c r="M681" s="64"/>
      <c r="N681" s="64"/>
      <c r="O681" s="65"/>
      <c r="P681" s="64"/>
      <c r="Q681" s="64"/>
      <c r="R681" s="64"/>
      <c r="S681" s="64"/>
      <c r="T681" s="62"/>
      <c r="U681" s="62"/>
      <c r="V681" s="62"/>
    </row>
    <row r="682" spans="12:22" ht="11.25">
      <c r="L682" s="64"/>
      <c r="M682" s="64"/>
      <c r="N682" s="64"/>
      <c r="O682" s="65"/>
      <c r="P682" s="64"/>
      <c r="Q682" s="64"/>
      <c r="R682" s="64"/>
      <c r="S682" s="64"/>
      <c r="T682" s="62"/>
      <c r="U682" s="62"/>
      <c r="V682" s="62"/>
    </row>
    <row r="683" spans="12:22" ht="11.25">
      <c r="L683" s="64"/>
      <c r="M683" s="64"/>
      <c r="N683" s="64"/>
      <c r="O683" s="65"/>
      <c r="P683" s="64"/>
      <c r="Q683" s="64"/>
      <c r="R683" s="64"/>
      <c r="S683" s="64"/>
      <c r="T683" s="62"/>
      <c r="U683" s="62"/>
      <c r="V683" s="62"/>
    </row>
    <row r="684" spans="12:22" ht="11.25">
      <c r="L684" s="64"/>
      <c r="M684" s="64"/>
      <c r="N684" s="64"/>
      <c r="O684" s="65"/>
      <c r="P684" s="64"/>
      <c r="Q684" s="64"/>
      <c r="R684" s="64"/>
      <c r="S684" s="64"/>
      <c r="T684" s="62"/>
      <c r="U684" s="62"/>
      <c r="V684" s="62"/>
    </row>
    <row r="685" spans="12:22" ht="11.25">
      <c r="L685" s="64"/>
      <c r="M685" s="64"/>
      <c r="N685" s="64"/>
      <c r="O685" s="65"/>
      <c r="P685" s="64"/>
      <c r="Q685" s="64"/>
      <c r="R685" s="64"/>
      <c r="S685" s="64"/>
      <c r="T685" s="62"/>
      <c r="U685" s="62"/>
      <c r="V685" s="62"/>
    </row>
    <row r="686" spans="12:22" ht="11.25">
      <c r="L686" s="64"/>
      <c r="M686" s="64"/>
      <c r="N686" s="64"/>
      <c r="O686" s="65"/>
      <c r="P686" s="64"/>
      <c r="Q686" s="64"/>
      <c r="R686" s="64"/>
      <c r="S686" s="64"/>
      <c r="T686" s="62"/>
      <c r="U686" s="62"/>
      <c r="V686" s="62"/>
    </row>
    <row r="687" spans="12:22" ht="11.25">
      <c r="L687" s="64"/>
      <c r="M687" s="64"/>
      <c r="N687" s="64"/>
      <c r="O687" s="65"/>
      <c r="P687" s="64"/>
      <c r="Q687" s="64"/>
      <c r="R687" s="64"/>
      <c r="S687" s="64"/>
      <c r="T687" s="62"/>
      <c r="U687" s="62"/>
      <c r="V687" s="62"/>
    </row>
    <row r="688" spans="12:22" ht="11.25">
      <c r="L688" s="64"/>
      <c r="M688" s="64"/>
      <c r="N688" s="64"/>
      <c r="O688" s="65"/>
      <c r="P688" s="64"/>
      <c r="Q688" s="64"/>
      <c r="R688" s="64"/>
      <c r="S688" s="64"/>
      <c r="T688" s="62"/>
      <c r="U688" s="62"/>
      <c r="V688" s="62"/>
    </row>
    <row r="689" spans="12:22" ht="11.25">
      <c r="L689" s="64"/>
      <c r="M689" s="64"/>
      <c r="N689" s="64"/>
      <c r="O689" s="65"/>
      <c r="P689" s="64"/>
      <c r="Q689" s="64"/>
      <c r="R689" s="64"/>
      <c r="S689" s="64"/>
      <c r="T689" s="62"/>
      <c r="U689" s="62"/>
      <c r="V689" s="62"/>
    </row>
    <row r="690" spans="12:22" ht="11.25">
      <c r="L690" s="64"/>
      <c r="M690" s="64"/>
      <c r="N690" s="64"/>
      <c r="O690" s="65"/>
      <c r="P690" s="64"/>
      <c r="Q690" s="64"/>
      <c r="R690" s="64"/>
      <c r="S690" s="64"/>
      <c r="T690" s="62"/>
      <c r="U690" s="62"/>
      <c r="V690" s="62"/>
    </row>
    <row r="691" spans="12:22" ht="11.25">
      <c r="L691" s="64"/>
      <c r="M691" s="64"/>
      <c r="N691" s="64"/>
      <c r="O691" s="65"/>
      <c r="P691" s="64"/>
      <c r="Q691" s="64"/>
      <c r="R691" s="64"/>
      <c r="S691" s="64"/>
      <c r="T691" s="62"/>
      <c r="U691" s="62"/>
      <c r="V691" s="62"/>
    </row>
    <row r="692" spans="12:22" ht="11.25">
      <c r="L692" s="64"/>
      <c r="M692" s="64"/>
      <c r="N692" s="64"/>
      <c r="O692" s="65"/>
      <c r="P692" s="64"/>
      <c r="Q692" s="64"/>
      <c r="R692" s="64"/>
      <c r="S692" s="64"/>
      <c r="T692" s="62"/>
      <c r="U692" s="62"/>
      <c r="V692" s="62"/>
    </row>
    <row r="693" spans="12:22" ht="11.25">
      <c r="L693" s="64"/>
      <c r="M693" s="64"/>
      <c r="N693" s="64"/>
      <c r="O693" s="65"/>
      <c r="P693" s="64"/>
      <c r="Q693" s="64"/>
      <c r="R693" s="64"/>
      <c r="S693" s="64"/>
      <c r="T693" s="62"/>
      <c r="U693" s="62"/>
      <c r="V693" s="62"/>
    </row>
    <row r="694" spans="12:22" ht="11.25">
      <c r="L694" s="64"/>
      <c r="M694" s="64"/>
      <c r="N694" s="64"/>
      <c r="O694" s="65"/>
      <c r="P694" s="64"/>
      <c r="Q694" s="64"/>
      <c r="R694" s="64"/>
      <c r="S694" s="64"/>
      <c r="T694" s="62"/>
      <c r="U694" s="62"/>
      <c r="V694" s="62"/>
    </row>
    <row r="695" spans="12:22" ht="11.25">
      <c r="L695" s="64"/>
      <c r="M695" s="64"/>
      <c r="N695" s="64"/>
      <c r="O695" s="65"/>
      <c r="P695" s="64"/>
      <c r="Q695" s="64"/>
      <c r="R695" s="64"/>
      <c r="S695" s="64"/>
      <c r="T695" s="62"/>
      <c r="U695" s="62"/>
      <c r="V695" s="62"/>
    </row>
    <row r="696" spans="12:22" ht="11.25">
      <c r="L696" s="64"/>
      <c r="M696" s="64"/>
      <c r="N696" s="64"/>
      <c r="O696" s="65"/>
      <c r="P696" s="64"/>
      <c r="Q696" s="64"/>
      <c r="R696" s="64"/>
      <c r="S696" s="64"/>
      <c r="T696" s="62"/>
      <c r="U696" s="62"/>
      <c r="V696" s="62"/>
    </row>
    <row r="697" spans="12:22" ht="11.25">
      <c r="L697" s="64"/>
      <c r="M697" s="64"/>
      <c r="N697" s="64"/>
      <c r="O697" s="65"/>
      <c r="P697" s="64"/>
      <c r="Q697" s="64"/>
      <c r="R697" s="64"/>
      <c r="S697" s="64"/>
      <c r="T697" s="62"/>
      <c r="U697" s="62"/>
      <c r="V697" s="62"/>
    </row>
    <row r="698" spans="12:22" ht="11.25">
      <c r="L698" s="64"/>
      <c r="M698" s="64"/>
      <c r="N698" s="64"/>
      <c r="O698" s="65"/>
      <c r="P698" s="64"/>
      <c r="Q698" s="64"/>
      <c r="R698" s="64"/>
      <c r="S698" s="64"/>
      <c r="T698" s="62"/>
      <c r="U698" s="62"/>
      <c r="V698" s="62"/>
    </row>
    <row r="699" spans="12:22" ht="11.25">
      <c r="L699" s="64"/>
      <c r="M699" s="64"/>
      <c r="N699" s="64"/>
      <c r="O699" s="65"/>
      <c r="P699" s="64"/>
      <c r="Q699" s="64"/>
      <c r="R699" s="64"/>
      <c r="S699" s="64"/>
      <c r="T699" s="62"/>
      <c r="U699" s="62"/>
      <c r="V699" s="62"/>
    </row>
    <row r="700" spans="12:22" ht="11.25">
      <c r="L700" s="64"/>
      <c r="M700" s="64"/>
      <c r="N700" s="64"/>
      <c r="O700" s="65"/>
      <c r="P700" s="64"/>
      <c r="Q700" s="64"/>
      <c r="R700" s="64"/>
      <c r="S700" s="64"/>
      <c r="T700" s="62"/>
      <c r="U700" s="62"/>
      <c r="V700" s="62"/>
    </row>
    <row r="701" spans="12:22" ht="11.25">
      <c r="L701" s="64"/>
      <c r="M701" s="64"/>
      <c r="N701" s="64"/>
      <c r="O701" s="65"/>
      <c r="P701" s="64"/>
      <c r="Q701" s="64"/>
      <c r="R701" s="64"/>
      <c r="S701" s="64"/>
      <c r="T701" s="62"/>
      <c r="U701" s="62"/>
      <c r="V701" s="62"/>
    </row>
    <row r="702" spans="12:22" ht="11.25">
      <c r="L702" s="64"/>
      <c r="M702" s="64"/>
      <c r="N702" s="64"/>
      <c r="O702" s="65"/>
      <c r="P702" s="64"/>
      <c r="Q702" s="64"/>
      <c r="R702" s="64"/>
      <c r="S702" s="64"/>
      <c r="T702" s="62"/>
      <c r="U702" s="62"/>
      <c r="V702" s="62"/>
    </row>
    <row r="703" spans="12:22" ht="11.25">
      <c r="L703" s="64"/>
      <c r="M703" s="64"/>
      <c r="N703" s="64"/>
      <c r="O703" s="65"/>
      <c r="P703" s="64"/>
      <c r="Q703" s="64"/>
      <c r="R703" s="64"/>
      <c r="S703" s="64"/>
      <c r="T703" s="62"/>
      <c r="U703" s="62"/>
      <c r="V703" s="62"/>
    </row>
    <row r="704" spans="12:22" ht="11.25">
      <c r="L704" s="64"/>
      <c r="M704" s="64"/>
      <c r="N704" s="64"/>
      <c r="O704" s="65"/>
      <c r="P704" s="64"/>
      <c r="Q704" s="64"/>
      <c r="R704" s="64"/>
      <c r="S704" s="64"/>
      <c r="T704" s="62"/>
      <c r="U704" s="62"/>
      <c r="V704" s="62"/>
    </row>
    <row r="705" spans="12:22" ht="11.25">
      <c r="L705" s="64"/>
      <c r="M705" s="64"/>
      <c r="N705" s="64"/>
      <c r="O705" s="65"/>
      <c r="P705" s="64"/>
      <c r="Q705" s="64"/>
      <c r="R705" s="64"/>
      <c r="S705" s="64"/>
      <c r="T705" s="62"/>
      <c r="U705" s="62"/>
      <c r="V705" s="62"/>
    </row>
    <row r="706" spans="12:22" ht="11.25">
      <c r="L706" s="64"/>
      <c r="M706" s="64"/>
      <c r="N706" s="64"/>
      <c r="O706" s="65"/>
      <c r="P706" s="64"/>
      <c r="Q706" s="64"/>
      <c r="R706" s="64"/>
      <c r="S706" s="64"/>
      <c r="T706" s="62"/>
      <c r="U706" s="62"/>
      <c r="V706" s="62"/>
    </row>
    <row r="707" spans="12:22" ht="11.25">
      <c r="L707" s="64"/>
      <c r="M707" s="64"/>
      <c r="N707" s="64"/>
      <c r="O707" s="65"/>
      <c r="P707" s="64"/>
      <c r="Q707" s="64"/>
      <c r="R707" s="64"/>
      <c r="S707" s="64"/>
      <c r="T707" s="62"/>
      <c r="U707" s="62"/>
      <c r="V707" s="62"/>
    </row>
    <row r="708" spans="12:22" ht="11.25">
      <c r="L708" s="64"/>
      <c r="M708" s="64"/>
      <c r="N708" s="64"/>
      <c r="O708" s="65"/>
      <c r="P708" s="64"/>
      <c r="Q708" s="64"/>
      <c r="R708" s="64"/>
      <c r="S708" s="64"/>
      <c r="T708" s="62"/>
      <c r="U708" s="62"/>
      <c r="V708" s="62"/>
    </row>
    <row r="709" spans="12:22" ht="11.25">
      <c r="L709" s="64"/>
      <c r="M709" s="64"/>
      <c r="N709" s="64"/>
      <c r="O709" s="65"/>
      <c r="P709" s="64"/>
      <c r="Q709" s="64"/>
      <c r="R709" s="64"/>
      <c r="S709" s="64"/>
      <c r="T709" s="62"/>
      <c r="U709" s="62"/>
      <c r="V709" s="62"/>
    </row>
    <row r="710" spans="12:22" ht="11.25">
      <c r="L710" s="64"/>
      <c r="M710" s="64"/>
      <c r="N710" s="64"/>
      <c r="O710" s="65"/>
      <c r="P710" s="64"/>
      <c r="Q710" s="64"/>
      <c r="R710" s="64"/>
      <c r="S710" s="64"/>
      <c r="T710" s="62"/>
      <c r="U710" s="62"/>
      <c r="V710" s="62"/>
    </row>
    <row r="711" spans="12:22" ht="11.25">
      <c r="L711" s="64"/>
      <c r="M711" s="64"/>
      <c r="N711" s="64"/>
      <c r="O711" s="65"/>
      <c r="P711" s="64"/>
      <c r="Q711" s="64"/>
      <c r="R711" s="64"/>
      <c r="S711" s="64"/>
      <c r="T711" s="62"/>
      <c r="U711" s="62"/>
      <c r="V711" s="62"/>
    </row>
    <row r="712" spans="12:22" ht="11.25">
      <c r="L712" s="64"/>
      <c r="M712" s="64"/>
      <c r="N712" s="64"/>
      <c r="O712" s="65"/>
      <c r="P712" s="64"/>
      <c r="Q712" s="64"/>
      <c r="R712" s="64"/>
      <c r="S712" s="64"/>
      <c r="T712" s="62"/>
      <c r="U712" s="62"/>
      <c r="V712" s="62"/>
    </row>
    <row r="713" spans="12:22" ht="11.25">
      <c r="L713" s="64"/>
      <c r="M713" s="64"/>
      <c r="N713" s="64"/>
      <c r="O713" s="65"/>
      <c r="P713" s="64"/>
      <c r="Q713" s="64"/>
      <c r="R713" s="64"/>
      <c r="S713" s="64"/>
      <c r="T713" s="62"/>
      <c r="U713" s="62"/>
      <c r="V713" s="62"/>
    </row>
    <row r="714" spans="12:22" ht="11.25">
      <c r="L714" s="64"/>
      <c r="M714" s="64"/>
      <c r="N714" s="64"/>
      <c r="O714" s="65"/>
      <c r="P714" s="64"/>
      <c r="Q714" s="64"/>
      <c r="R714" s="64"/>
      <c r="S714" s="64"/>
      <c r="T714" s="62"/>
      <c r="U714" s="62"/>
      <c r="V714" s="62"/>
    </row>
    <row r="715" spans="12:22" ht="11.25">
      <c r="L715" s="64"/>
      <c r="M715" s="64"/>
      <c r="N715" s="64"/>
      <c r="O715" s="65"/>
      <c r="P715" s="64"/>
      <c r="Q715" s="64"/>
      <c r="R715" s="64"/>
      <c r="S715" s="64"/>
      <c r="T715" s="62"/>
      <c r="U715" s="62"/>
      <c r="V715" s="62"/>
    </row>
    <row r="716" spans="12:22" ht="11.25">
      <c r="L716" s="64"/>
      <c r="M716" s="64"/>
      <c r="N716" s="64"/>
      <c r="O716" s="65"/>
      <c r="P716" s="64"/>
      <c r="Q716" s="64"/>
      <c r="R716" s="64"/>
      <c r="S716" s="64"/>
      <c r="T716" s="62"/>
      <c r="U716" s="62"/>
      <c r="V716" s="62"/>
    </row>
    <row r="717" spans="12:22" ht="11.25">
      <c r="L717" s="64"/>
      <c r="M717" s="64"/>
      <c r="N717" s="64"/>
      <c r="O717" s="65"/>
      <c r="P717" s="64"/>
      <c r="Q717" s="64"/>
      <c r="R717" s="64"/>
      <c r="S717" s="64"/>
      <c r="T717" s="62"/>
      <c r="U717" s="62"/>
      <c r="V717" s="62"/>
    </row>
    <row r="718" spans="12:22" ht="11.25">
      <c r="L718" s="64"/>
      <c r="M718" s="64"/>
      <c r="N718" s="64"/>
      <c r="O718" s="65"/>
      <c r="P718" s="64"/>
      <c r="Q718" s="64"/>
      <c r="R718" s="64"/>
      <c r="S718" s="64"/>
      <c r="T718" s="62"/>
      <c r="U718" s="62"/>
      <c r="V718" s="62"/>
    </row>
    <row r="719" spans="12:22" ht="11.25">
      <c r="L719" s="64"/>
      <c r="M719" s="64"/>
      <c r="N719" s="64"/>
      <c r="O719" s="65"/>
      <c r="P719" s="64"/>
      <c r="Q719" s="64"/>
      <c r="R719" s="64"/>
      <c r="S719" s="64"/>
      <c r="T719" s="62"/>
      <c r="U719" s="62"/>
      <c r="V719" s="62"/>
    </row>
    <row r="720" spans="12:22" ht="11.25">
      <c r="L720" s="64"/>
      <c r="M720" s="64"/>
      <c r="N720" s="64"/>
      <c r="O720" s="65"/>
      <c r="P720" s="64"/>
      <c r="Q720" s="64"/>
      <c r="R720" s="64"/>
      <c r="S720" s="64"/>
      <c r="T720" s="62"/>
      <c r="U720" s="62"/>
      <c r="V720" s="62"/>
    </row>
    <row r="721" spans="12:22" ht="11.25">
      <c r="L721" s="64"/>
      <c r="M721" s="64"/>
      <c r="N721" s="64"/>
      <c r="O721" s="65"/>
      <c r="P721" s="64"/>
      <c r="Q721" s="64"/>
      <c r="R721" s="64"/>
      <c r="S721" s="64"/>
      <c r="T721" s="62"/>
      <c r="U721" s="62"/>
      <c r="V721" s="62"/>
    </row>
    <row r="722" spans="12:22" ht="11.25">
      <c r="L722" s="64"/>
      <c r="M722" s="64"/>
      <c r="N722" s="64"/>
      <c r="O722" s="65"/>
      <c r="P722" s="64"/>
      <c r="Q722" s="64"/>
      <c r="R722" s="64"/>
      <c r="S722" s="64"/>
      <c r="T722" s="62"/>
      <c r="U722" s="62"/>
      <c r="V722" s="62"/>
    </row>
    <row r="723" spans="12:22" ht="11.25">
      <c r="L723" s="64"/>
      <c r="M723" s="64"/>
      <c r="N723" s="64"/>
      <c r="O723" s="65"/>
      <c r="P723" s="64"/>
      <c r="Q723" s="64"/>
      <c r="R723" s="64"/>
      <c r="S723" s="64"/>
      <c r="T723" s="62"/>
      <c r="U723" s="62"/>
      <c r="V723" s="62"/>
    </row>
    <row r="724" spans="12:22" ht="11.25">
      <c r="L724" s="64"/>
      <c r="M724" s="64"/>
      <c r="N724" s="64"/>
      <c r="O724" s="65"/>
      <c r="P724" s="64"/>
      <c r="Q724" s="64"/>
      <c r="R724" s="64"/>
      <c r="S724" s="64"/>
      <c r="T724" s="62"/>
      <c r="U724" s="62"/>
      <c r="V724" s="62"/>
    </row>
    <row r="725" spans="12:22" ht="11.25">
      <c r="L725" s="64"/>
      <c r="M725" s="64"/>
      <c r="N725" s="64"/>
      <c r="O725" s="65"/>
      <c r="P725" s="64"/>
      <c r="Q725" s="64"/>
      <c r="R725" s="64"/>
      <c r="S725" s="64"/>
      <c r="T725" s="62"/>
      <c r="U725" s="62"/>
      <c r="V725" s="62"/>
    </row>
    <row r="726" spans="12:22" ht="11.25">
      <c r="L726" s="64"/>
      <c r="M726" s="64"/>
      <c r="N726" s="64"/>
      <c r="O726" s="65"/>
      <c r="P726" s="64"/>
      <c r="Q726" s="64"/>
      <c r="R726" s="64"/>
      <c r="S726" s="64"/>
      <c r="T726" s="62"/>
      <c r="U726" s="62"/>
      <c r="V726" s="62"/>
    </row>
    <row r="727" spans="12:22" ht="11.25">
      <c r="L727" s="64"/>
      <c r="M727" s="64"/>
      <c r="N727" s="64"/>
      <c r="O727" s="65"/>
      <c r="P727" s="64"/>
      <c r="Q727" s="64"/>
      <c r="R727" s="64"/>
      <c r="S727" s="64"/>
      <c r="T727" s="62"/>
      <c r="U727" s="62"/>
      <c r="V727" s="62"/>
    </row>
    <row r="728" spans="12:22" ht="11.25">
      <c r="L728" s="64"/>
      <c r="M728" s="64"/>
      <c r="N728" s="64"/>
      <c r="O728" s="65"/>
      <c r="P728" s="64"/>
      <c r="Q728" s="64"/>
      <c r="R728" s="64"/>
      <c r="S728" s="64"/>
      <c r="T728" s="62"/>
      <c r="U728" s="62"/>
      <c r="V728" s="62"/>
    </row>
    <row r="729" spans="12:22" ht="11.25">
      <c r="L729" s="64"/>
      <c r="M729" s="64"/>
      <c r="N729" s="64"/>
      <c r="O729" s="65"/>
      <c r="P729" s="64"/>
      <c r="Q729" s="64"/>
      <c r="R729" s="64"/>
      <c r="S729" s="64"/>
      <c r="T729" s="62"/>
      <c r="U729" s="62"/>
      <c r="V729" s="62"/>
    </row>
    <row r="730" spans="12:22" ht="11.25">
      <c r="L730" s="64"/>
      <c r="M730" s="64"/>
      <c r="N730" s="64"/>
      <c r="O730" s="65"/>
      <c r="P730" s="64"/>
      <c r="Q730" s="64"/>
      <c r="R730" s="64"/>
      <c r="S730" s="64"/>
      <c r="T730" s="62"/>
      <c r="U730" s="62"/>
      <c r="V730" s="62"/>
    </row>
    <row r="731" spans="12:22" ht="11.25">
      <c r="L731" s="64"/>
      <c r="M731" s="64"/>
      <c r="N731" s="64"/>
      <c r="O731" s="65"/>
      <c r="P731" s="64"/>
      <c r="Q731" s="64"/>
      <c r="R731" s="64"/>
      <c r="S731" s="64"/>
      <c r="T731" s="62"/>
      <c r="U731" s="62"/>
      <c r="V731" s="62"/>
    </row>
    <row r="732" spans="12:22" ht="11.25">
      <c r="L732" s="64"/>
      <c r="M732" s="64"/>
      <c r="N732" s="64"/>
      <c r="O732" s="65"/>
      <c r="P732" s="64"/>
      <c r="Q732" s="64"/>
      <c r="R732" s="64"/>
      <c r="S732" s="64"/>
      <c r="T732" s="62"/>
      <c r="U732" s="62"/>
      <c r="V732" s="62"/>
    </row>
    <row r="733" spans="12:22" ht="11.25">
      <c r="L733" s="64"/>
      <c r="M733" s="64"/>
      <c r="N733" s="64"/>
      <c r="O733" s="65"/>
      <c r="P733" s="64"/>
      <c r="Q733" s="64"/>
      <c r="R733" s="64"/>
      <c r="S733" s="64"/>
      <c r="T733" s="62"/>
      <c r="U733" s="62"/>
      <c r="V733" s="62"/>
    </row>
    <row r="734" spans="12:22" ht="11.25">
      <c r="L734" s="64"/>
      <c r="M734" s="64"/>
      <c r="N734" s="64"/>
      <c r="O734" s="65"/>
      <c r="P734" s="64"/>
      <c r="Q734" s="64"/>
      <c r="R734" s="64"/>
      <c r="S734" s="64"/>
      <c r="T734" s="62"/>
      <c r="U734" s="62"/>
      <c r="V734" s="62"/>
    </row>
    <row r="735" spans="12:22" ht="11.25">
      <c r="L735" s="64"/>
      <c r="M735" s="64"/>
      <c r="N735" s="64"/>
      <c r="O735" s="65"/>
      <c r="P735" s="64"/>
      <c r="Q735" s="64"/>
      <c r="R735" s="64"/>
      <c r="S735" s="64"/>
      <c r="T735" s="62"/>
      <c r="U735" s="62"/>
      <c r="V735" s="62"/>
    </row>
    <row r="736" spans="12:22" ht="11.25">
      <c r="L736" s="64"/>
      <c r="M736" s="64"/>
      <c r="N736" s="64"/>
      <c r="O736" s="65"/>
      <c r="P736" s="64"/>
      <c r="Q736" s="64"/>
      <c r="R736" s="64"/>
      <c r="S736" s="64"/>
      <c r="T736" s="62"/>
      <c r="U736" s="62"/>
      <c r="V736" s="62"/>
    </row>
    <row r="737" spans="12:22" ht="11.25">
      <c r="L737" s="64"/>
      <c r="M737" s="64"/>
      <c r="N737" s="64"/>
      <c r="O737" s="65"/>
      <c r="P737" s="64"/>
      <c r="Q737" s="64"/>
      <c r="R737" s="64"/>
      <c r="S737" s="64"/>
      <c r="T737" s="62"/>
      <c r="U737" s="62"/>
      <c r="V737" s="62"/>
    </row>
    <row r="738" spans="12:22" ht="11.25">
      <c r="L738" s="64"/>
      <c r="M738" s="64"/>
      <c r="N738" s="64"/>
      <c r="O738" s="65"/>
      <c r="P738" s="64"/>
      <c r="Q738" s="64"/>
      <c r="R738" s="64"/>
      <c r="S738" s="64"/>
      <c r="T738" s="62"/>
      <c r="U738" s="62"/>
      <c r="V738" s="62"/>
    </row>
    <row r="739" spans="12:22" ht="11.25">
      <c r="L739" s="64"/>
      <c r="M739" s="64"/>
      <c r="N739" s="64"/>
      <c r="O739" s="65"/>
      <c r="P739" s="64"/>
      <c r="Q739" s="64"/>
      <c r="R739" s="64"/>
      <c r="S739" s="64"/>
      <c r="T739" s="62"/>
      <c r="U739" s="62"/>
      <c r="V739" s="62"/>
    </row>
    <row r="740" spans="12:22" ht="11.25">
      <c r="L740" s="64"/>
      <c r="M740" s="64"/>
      <c r="N740" s="64"/>
      <c r="O740" s="65"/>
      <c r="P740" s="64"/>
      <c r="Q740" s="64"/>
      <c r="R740" s="64"/>
      <c r="S740" s="64"/>
      <c r="T740" s="62"/>
      <c r="U740" s="62"/>
      <c r="V740" s="62"/>
    </row>
    <row r="741" spans="12:22" ht="11.25">
      <c r="L741" s="64"/>
      <c r="M741" s="64"/>
      <c r="N741" s="64"/>
      <c r="O741" s="65"/>
      <c r="P741" s="64"/>
      <c r="Q741" s="64"/>
      <c r="R741" s="64"/>
      <c r="S741" s="64"/>
      <c r="T741" s="62"/>
      <c r="U741" s="62"/>
      <c r="V741" s="62"/>
    </row>
    <row r="742" spans="12:22" ht="11.25">
      <c r="L742" s="64"/>
      <c r="M742" s="64"/>
      <c r="N742" s="64"/>
      <c r="O742" s="65"/>
      <c r="P742" s="64"/>
      <c r="Q742" s="64"/>
      <c r="R742" s="64"/>
      <c r="S742" s="64"/>
      <c r="T742" s="62"/>
      <c r="U742" s="62"/>
      <c r="V742" s="62"/>
    </row>
    <row r="743" spans="12:22" ht="11.25">
      <c r="L743" s="64"/>
      <c r="M743" s="64"/>
      <c r="N743" s="64"/>
      <c r="O743" s="65"/>
      <c r="P743" s="64"/>
      <c r="Q743" s="64"/>
      <c r="R743" s="64"/>
      <c r="S743" s="64"/>
      <c r="T743" s="62"/>
      <c r="U743" s="62"/>
      <c r="V743" s="62"/>
    </row>
    <row r="744" spans="12:22" ht="11.25">
      <c r="L744" s="64"/>
      <c r="M744" s="64"/>
      <c r="N744" s="64"/>
      <c r="O744" s="65"/>
      <c r="P744" s="64"/>
      <c r="Q744" s="64"/>
      <c r="R744" s="64"/>
      <c r="S744" s="64"/>
      <c r="T744" s="62"/>
      <c r="U744" s="62"/>
      <c r="V744" s="62"/>
    </row>
    <row r="745" spans="12:22" ht="11.25">
      <c r="L745" s="64"/>
      <c r="M745" s="64"/>
      <c r="N745" s="64"/>
      <c r="O745" s="65"/>
      <c r="P745" s="64"/>
      <c r="Q745" s="64"/>
      <c r="R745" s="64"/>
      <c r="S745" s="64"/>
      <c r="T745" s="62"/>
      <c r="U745" s="62"/>
      <c r="V745" s="62"/>
    </row>
    <row r="746" spans="12:22" ht="11.25">
      <c r="L746" s="64"/>
      <c r="M746" s="64"/>
      <c r="N746" s="64"/>
      <c r="O746" s="65"/>
      <c r="P746" s="64"/>
      <c r="Q746" s="64"/>
      <c r="R746" s="64"/>
      <c r="S746" s="64"/>
      <c r="T746" s="62"/>
      <c r="U746" s="62"/>
      <c r="V746" s="62"/>
    </row>
    <row r="747" spans="12:22" ht="11.25">
      <c r="L747" s="64"/>
      <c r="M747" s="64"/>
      <c r="N747" s="64"/>
      <c r="O747" s="65"/>
      <c r="P747" s="64"/>
      <c r="Q747" s="64"/>
      <c r="R747" s="64"/>
      <c r="S747" s="64"/>
      <c r="T747" s="62"/>
      <c r="U747" s="62"/>
      <c r="V747" s="62"/>
    </row>
    <row r="748" spans="12:22" ht="11.25">
      <c r="L748" s="64"/>
      <c r="M748" s="64"/>
      <c r="N748" s="64"/>
      <c r="O748" s="65"/>
      <c r="P748" s="64"/>
      <c r="Q748" s="64"/>
      <c r="R748" s="64"/>
      <c r="S748" s="64"/>
      <c r="T748" s="62"/>
      <c r="U748" s="62"/>
      <c r="V748" s="62"/>
    </row>
    <row r="749" spans="12:22" ht="11.25">
      <c r="L749" s="64"/>
      <c r="M749" s="64"/>
      <c r="N749" s="64"/>
      <c r="O749" s="65"/>
      <c r="P749" s="64"/>
      <c r="Q749" s="64"/>
      <c r="R749" s="64"/>
      <c r="S749" s="64"/>
      <c r="T749" s="62"/>
      <c r="U749" s="62"/>
      <c r="V749" s="62"/>
    </row>
    <row r="750" spans="12:22" ht="11.25">
      <c r="L750" s="64"/>
      <c r="M750" s="64"/>
      <c r="N750" s="64"/>
      <c r="O750" s="65"/>
      <c r="P750" s="64"/>
      <c r="Q750" s="64"/>
      <c r="R750" s="64"/>
      <c r="S750" s="64"/>
      <c r="T750" s="62"/>
      <c r="U750" s="62"/>
      <c r="V750" s="62"/>
    </row>
    <row r="751" spans="12:22" ht="11.25">
      <c r="L751" s="64"/>
      <c r="M751" s="64"/>
      <c r="N751" s="64"/>
      <c r="O751" s="65"/>
      <c r="P751" s="64"/>
      <c r="Q751" s="64"/>
      <c r="R751" s="64"/>
      <c r="S751" s="64"/>
      <c r="T751" s="62"/>
      <c r="U751" s="62"/>
      <c r="V751" s="62"/>
    </row>
    <row r="752" spans="12:22" ht="11.25">
      <c r="L752" s="64"/>
      <c r="M752" s="64"/>
      <c r="N752" s="64"/>
      <c r="O752" s="65"/>
      <c r="P752" s="64"/>
      <c r="Q752" s="64"/>
      <c r="R752" s="64"/>
      <c r="S752" s="64"/>
      <c r="T752" s="62"/>
      <c r="U752" s="62"/>
      <c r="V752" s="62"/>
    </row>
    <row r="753" spans="12:22" ht="11.25">
      <c r="L753" s="64"/>
      <c r="M753" s="64"/>
      <c r="N753" s="64"/>
      <c r="O753" s="65"/>
      <c r="P753" s="64"/>
      <c r="Q753" s="64"/>
      <c r="R753" s="64"/>
      <c r="S753" s="64"/>
      <c r="T753" s="62"/>
      <c r="U753" s="62"/>
      <c r="V753" s="62"/>
    </row>
    <row r="754" spans="12:22" ht="11.25">
      <c r="L754" s="64"/>
      <c r="M754" s="64"/>
      <c r="N754" s="64"/>
      <c r="O754" s="65"/>
      <c r="P754" s="64"/>
      <c r="Q754" s="64"/>
      <c r="R754" s="64"/>
      <c r="S754" s="64"/>
      <c r="T754" s="62"/>
      <c r="U754" s="62"/>
      <c r="V754" s="62"/>
    </row>
    <row r="755" spans="12:22" ht="11.25">
      <c r="L755" s="64"/>
      <c r="M755" s="64"/>
      <c r="N755" s="64"/>
      <c r="O755" s="65"/>
      <c r="P755" s="64"/>
      <c r="Q755" s="64"/>
      <c r="R755" s="64"/>
      <c r="S755" s="64"/>
      <c r="T755" s="62"/>
      <c r="U755" s="62"/>
      <c r="V755" s="62"/>
    </row>
    <row r="756" spans="12:22" ht="11.25">
      <c r="L756" s="64"/>
      <c r="M756" s="64"/>
      <c r="N756" s="64"/>
      <c r="O756" s="65"/>
      <c r="P756" s="64"/>
      <c r="Q756" s="64"/>
      <c r="R756" s="64"/>
      <c r="S756" s="64"/>
      <c r="T756" s="62"/>
      <c r="U756" s="62"/>
      <c r="V756" s="62"/>
    </row>
    <row r="757" spans="12:22" ht="11.25">
      <c r="L757" s="64"/>
      <c r="M757" s="64"/>
      <c r="N757" s="64"/>
      <c r="O757" s="65"/>
      <c r="P757" s="64"/>
      <c r="Q757" s="64"/>
      <c r="R757" s="64"/>
      <c r="S757" s="64"/>
      <c r="T757" s="62"/>
      <c r="U757" s="62"/>
      <c r="V757" s="62"/>
    </row>
    <row r="758" spans="12:22" ht="11.25">
      <c r="L758" s="64"/>
      <c r="M758" s="64"/>
      <c r="N758" s="64"/>
      <c r="O758" s="65"/>
      <c r="P758" s="64"/>
      <c r="Q758" s="64"/>
      <c r="R758" s="64"/>
      <c r="S758" s="64"/>
      <c r="T758" s="62"/>
      <c r="U758" s="62"/>
      <c r="V758" s="62"/>
    </row>
    <row r="759" spans="12:22" ht="11.25">
      <c r="L759" s="64"/>
      <c r="M759" s="64"/>
      <c r="N759" s="64"/>
      <c r="O759" s="65"/>
      <c r="P759" s="64"/>
      <c r="Q759" s="64"/>
      <c r="R759" s="64"/>
      <c r="S759" s="64"/>
      <c r="T759" s="62"/>
      <c r="U759" s="62"/>
      <c r="V759" s="62"/>
    </row>
    <row r="760" spans="12:22" ht="11.25">
      <c r="L760" s="64"/>
      <c r="M760" s="64"/>
      <c r="N760" s="64"/>
      <c r="O760" s="65"/>
      <c r="P760" s="64"/>
      <c r="Q760" s="64"/>
      <c r="R760" s="64"/>
      <c r="S760" s="64"/>
      <c r="T760" s="62"/>
      <c r="U760" s="62"/>
      <c r="V760" s="62"/>
    </row>
    <row r="761" spans="12:22" ht="11.25">
      <c r="L761" s="64"/>
      <c r="M761" s="64"/>
      <c r="N761" s="64"/>
      <c r="O761" s="65"/>
      <c r="P761" s="64"/>
      <c r="Q761" s="64"/>
      <c r="R761" s="64"/>
      <c r="S761" s="64"/>
      <c r="T761" s="62"/>
      <c r="U761" s="62"/>
      <c r="V761" s="62"/>
    </row>
    <row r="762" spans="12:22" ht="11.25">
      <c r="L762" s="64"/>
      <c r="M762" s="64"/>
      <c r="N762" s="64"/>
      <c r="O762" s="65"/>
      <c r="P762" s="64"/>
      <c r="Q762" s="64"/>
      <c r="R762" s="64"/>
      <c r="S762" s="64"/>
      <c r="T762" s="62"/>
      <c r="U762" s="62"/>
      <c r="V762" s="62"/>
    </row>
    <row r="763" spans="12:22" ht="11.25">
      <c r="L763" s="64"/>
      <c r="M763" s="64"/>
      <c r="N763" s="64"/>
      <c r="O763" s="65"/>
      <c r="P763" s="64"/>
      <c r="Q763" s="64"/>
      <c r="R763" s="64"/>
      <c r="S763" s="64"/>
      <c r="T763" s="62"/>
      <c r="U763" s="62"/>
      <c r="V763" s="62"/>
    </row>
    <row r="764" spans="12:22" ht="11.25">
      <c r="L764" s="64"/>
      <c r="M764" s="64"/>
      <c r="N764" s="64"/>
      <c r="O764" s="65"/>
      <c r="P764" s="64"/>
      <c r="Q764" s="64"/>
      <c r="R764" s="64"/>
      <c r="S764" s="64"/>
      <c r="T764" s="62"/>
      <c r="U764" s="62"/>
      <c r="V764" s="62"/>
    </row>
    <row r="765" spans="12:22" ht="11.25">
      <c r="L765" s="64"/>
      <c r="M765" s="64"/>
      <c r="N765" s="64"/>
      <c r="O765" s="65"/>
      <c r="P765" s="64"/>
      <c r="Q765" s="64"/>
      <c r="R765" s="64"/>
      <c r="S765" s="64"/>
      <c r="T765" s="62"/>
      <c r="U765" s="62"/>
      <c r="V765" s="62"/>
    </row>
    <row r="766" spans="12:22" ht="11.25">
      <c r="L766" s="64"/>
      <c r="M766" s="64"/>
      <c r="N766" s="64"/>
      <c r="O766" s="65"/>
      <c r="P766" s="64"/>
      <c r="Q766" s="64"/>
      <c r="R766" s="64"/>
      <c r="S766" s="64"/>
      <c r="T766" s="62"/>
      <c r="U766" s="62"/>
      <c r="V766" s="62"/>
    </row>
    <row r="767" spans="12:22" ht="11.25">
      <c r="L767" s="64"/>
      <c r="M767" s="64"/>
      <c r="N767" s="64"/>
      <c r="O767" s="65"/>
      <c r="P767" s="64"/>
      <c r="Q767" s="64"/>
      <c r="R767" s="64"/>
      <c r="S767" s="64"/>
      <c r="T767" s="62"/>
      <c r="U767" s="62"/>
      <c r="V767" s="62"/>
    </row>
    <row r="768" spans="12:22" ht="11.25">
      <c r="L768" s="64"/>
      <c r="M768" s="64"/>
      <c r="N768" s="64"/>
      <c r="O768" s="65"/>
      <c r="P768" s="64"/>
      <c r="Q768" s="64"/>
      <c r="R768" s="64"/>
      <c r="S768" s="64"/>
      <c r="T768" s="62"/>
      <c r="U768" s="62"/>
      <c r="V768" s="62"/>
    </row>
    <row r="769" spans="12:22" ht="11.25">
      <c r="L769" s="64"/>
      <c r="M769" s="64"/>
      <c r="N769" s="64"/>
      <c r="O769" s="65"/>
      <c r="P769" s="64"/>
      <c r="Q769" s="64"/>
      <c r="R769" s="64"/>
      <c r="S769" s="64"/>
      <c r="T769" s="62"/>
      <c r="U769" s="62"/>
      <c r="V769" s="62"/>
    </row>
    <row r="770" spans="12:22" ht="11.25">
      <c r="L770" s="64"/>
      <c r="M770" s="64"/>
      <c r="N770" s="64"/>
      <c r="O770" s="65"/>
      <c r="P770" s="64"/>
      <c r="Q770" s="64"/>
      <c r="R770" s="64"/>
      <c r="S770" s="64"/>
      <c r="T770" s="62"/>
      <c r="U770" s="62"/>
      <c r="V770" s="62"/>
    </row>
    <row r="771" spans="12:22" ht="11.25">
      <c r="L771" s="64"/>
      <c r="M771" s="64"/>
      <c r="N771" s="64"/>
      <c r="O771" s="65"/>
      <c r="P771" s="64"/>
      <c r="Q771" s="64"/>
      <c r="R771" s="64"/>
      <c r="S771" s="64"/>
      <c r="T771" s="62"/>
      <c r="U771" s="62"/>
      <c r="V771" s="62"/>
    </row>
    <row r="772" spans="12:22" ht="11.25">
      <c r="L772" s="64"/>
      <c r="M772" s="64"/>
      <c r="N772" s="64"/>
      <c r="O772" s="65"/>
      <c r="P772" s="64"/>
      <c r="Q772" s="64"/>
      <c r="R772" s="64"/>
      <c r="S772" s="64"/>
      <c r="T772" s="62"/>
      <c r="U772" s="62"/>
      <c r="V772" s="62"/>
    </row>
    <row r="773" spans="12:22" ht="11.25">
      <c r="L773" s="64"/>
      <c r="M773" s="64"/>
      <c r="N773" s="64"/>
      <c r="O773" s="65"/>
      <c r="P773" s="64"/>
      <c r="Q773" s="64"/>
      <c r="R773" s="64"/>
      <c r="S773" s="64"/>
      <c r="T773" s="62"/>
      <c r="U773" s="62"/>
      <c r="V773" s="62"/>
    </row>
    <row r="774" spans="12:22" ht="11.25">
      <c r="L774" s="64"/>
      <c r="M774" s="64"/>
      <c r="N774" s="64"/>
      <c r="O774" s="65"/>
      <c r="P774" s="64"/>
      <c r="Q774" s="64"/>
      <c r="R774" s="64"/>
      <c r="S774" s="64"/>
      <c r="T774" s="62"/>
      <c r="U774" s="62"/>
      <c r="V774" s="62"/>
    </row>
    <row r="775" spans="12:22" ht="11.25">
      <c r="L775" s="64"/>
      <c r="M775" s="64"/>
      <c r="N775" s="64"/>
      <c r="O775" s="65"/>
      <c r="P775" s="64"/>
      <c r="Q775" s="64"/>
      <c r="R775" s="64"/>
      <c r="S775" s="64"/>
      <c r="T775" s="62"/>
      <c r="U775" s="62"/>
      <c r="V775" s="62"/>
    </row>
    <row r="776" spans="12:22" ht="11.25">
      <c r="L776" s="64"/>
      <c r="M776" s="64"/>
      <c r="N776" s="64"/>
      <c r="O776" s="65"/>
      <c r="P776" s="64"/>
      <c r="Q776" s="64"/>
      <c r="R776" s="64"/>
      <c r="S776" s="64"/>
      <c r="T776" s="62"/>
      <c r="U776" s="62"/>
      <c r="V776" s="62"/>
    </row>
    <row r="777" spans="12:22" ht="11.25">
      <c r="L777" s="64"/>
      <c r="M777" s="64"/>
      <c r="N777" s="64"/>
      <c r="O777" s="65"/>
      <c r="P777" s="64"/>
      <c r="Q777" s="64"/>
      <c r="R777" s="64"/>
      <c r="S777" s="64"/>
      <c r="T777" s="62"/>
      <c r="U777" s="62"/>
      <c r="V777" s="62"/>
    </row>
    <row r="778" spans="12:22" ht="11.25">
      <c r="L778" s="64"/>
      <c r="M778" s="64"/>
      <c r="N778" s="64"/>
      <c r="O778" s="65"/>
      <c r="P778" s="64"/>
      <c r="Q778" s="64"/>
      <c r="R778" s="64"/>
      <c r="S778" s="64"/>
      <c r="T778" s="62"/>
      <c r="U778" s="62"/>
      <c r="V778" s="62"/>
    </row>
    <row r="779" spans="12:22" ht="11.25">
      <c r="L779" s="64"/>
      <c r="M779" s="64"/>
      <c r="N779" s="64"/>
      <c r="O779" s="65"/>
      <c r="P779" s="64"/>
      <c r="Q779" s="64"/>
      <c r="R779" s="64"/>
      <c r="S779" s="64"/>
      <c r="T779" s="62"/>
      <c r="U779" s="62"/>
      <c r="V779" s="62"/>
    </row>
    <row r="780" spans="12:22" ht="11.25">
      <c r="L780" s="64"/>
      <c r="M780" s="64"/>
      <c r="N780" s="64"/>
      <c r="O780" s="65"/>
      <c r="P780" s="64"/>
      <c r="Q780" s="64"/>
      <c r="R780" s="64"/>
      <c r="S780" s="64"/>
      <c r="T780" s="62"/>
      <c r="U780" s="62"/>
      <c r="V780" s="62"/>
    </row>
    <row r="781" spans="12:22" ht="11.25">
      <c r="L781" s="64"/>
      <c r="M781" s="64"/>
      <c r="N781" s="64"/>
      <c r="O781" s="65"/>
      <c r="P781" s="64"/>
      <c r="Q781" s="64"/>
      <c r="R781" s="64"/>
      <c r="S781" s="64"/>
      <c r="T781" s="62"/>
      <c r="U781" s="62"/>
      <c r="V781" s="62"/>
    </row>
    <row r="782" spans="12:22" ht="11.25">
      <c r="L782" s="64"/>
      <c r="M782" s="64"/>
      <c r="N782" s="64"/>
      <c r="O782" s="65"/>
      <c r="P782" s="64"/>
      <c r="Q782" s="64"/>
      <c r="R782" s="64"/>
      <c r="S782" s="64"/>
      <c r="T782" s="62"/>
      <c r="U782" s="62"/>
      <c r="V782" s="62"/>
    </row>
    <row r="783" spans="12:22" ht="11.25">
      <c r="L783" s="64"/>
      <c r="M783" s="64"/>
      <c r="N783" s="64"/>
      <c r="O783" s="65"/>
      <c r="P783" s="64"/>
      <c r="Q783" s="64"/>
      <c r="R783" s="64"/>
      <c r="S783" s="64"/>
      <c r="T783" s="62"/>
      <c r="U783" s="62"/>
      <c r="V783" s="62"/>
    </row>
    <row r="784" spans="12:22" ht="11.25">
      <c r="L784" s="64"/>
      <c r="M784" s="64"/>
      <c r="N784" s="64"/>
      <c r="O784" s="65"/>
      <c r="P784" s="64"/>
      <c r="Q784" s="64"/>
      <c r="R784" s="64"/>
      <c r="S784" s="64"/>
      <c r="T784" s="62"/>
      <c r="U784" s="62"/>
      <c r="V784" s="62"/>
    </row>
    <row r="785" spans="12:22" ht="11.25">
      <c r="L785" s="64"/>
      <c r="M785" s="64"/>
      <c r="N785" s="64"/>
      <c r="O785" s="65"/>
      <c r="P785" s="64"/>
      <c r="Q785" s="64"/>
      <c r="R785" s="64"/>
      <c r="S785" s="64"/>
      <c r="T785" s="62"/>
      <c r="U785" s="62"/>
      <c r="V785" s="62"/>
    </row>
    <row r="786" spans="12:22" ht="11.25">
      <c r="L786" s="64"/>
      <c r="M786" s="64"/>
      <c r="N786" s="64"/>
      <c r="O786" s="65"/>
      <c r="P786" s="64"/>
      <c r="Q786" s="64"/>
      <c r="R786" s="64"/>
      <c r="S786" s="64"/>
      <c r="T786" s="62"/>
      <c r="U786" s="62"/>
      <c r="V786" s="62"/>
    </row>
    <row r="787" spans="12:22" ht="11.25">
      <c r="L787" s="64"/>
      <c r="M787" s="64"/>
      <c r="N787" s="64"/>
      <c r="O787" s="65"/>
      <c r="P787" s="64"/>
      <c r="Q787" s="64"/>
      <c r="R787" s="64"/>
      <c r="S787" s="64"/>
      <c r="T787" s="62"/>
      <c r="U787" s="62"/>
      <c r="V787" s="62"/>
    </row>
    <row r="788" spans="12:22" ht="11.25">
      <c r="L788" s="64"/>
      <c r="M788" s="64"/>
      <c r="N788" s="64"/>
      <c r="O788" s="65"/>
      <c r="P788" s="64"/>
      <c r="Q788" s="64"/>
      <c r="R788" s="64"/>
      <c r="S788" s="64"/>
      <c r="T788" s="62"/>
      <c r="U788" s="62"/>
      <c r="V788" s="62"/>
    </row>
    <row r="789" spans="12:22" ht="11.25">
      <c r="L789" s="64"/>
      <c r="M789" s="64"/>
      <c r="N789" s="64"/>
      <c r="O789" s="65"/>
      <c r="P789" s="64"/>
      <c r="Q789" s="64"/>
      <c r="R789" s="64"/>
      <c r="S789" s="64"/>
      <c r="T789" s="62"/>
      <c r="U789" s="62"/>
      <c r="V789" s="62"/>
    </row>
    <row r="790" spans="12:22" ht="11.25">
      <c r="L790" s="64"/>
      <c r="M790" s="64"/>
      <c r="N790" s="64"/>
      <c r="O790" s="65"/>
      <c r="P790" s="64"/>
      <c r="Q790" s="64"/>
      <c r="R790" s="64"/>
      <c r="S790" s="64"/>
      <c r="T790" s="62"/>
      <c r="U790" s="62"/>
      <c r="V790" s="62"/>
    </row>
    <row r="791" spans="12:22" ht="11.25">
      <c r="L791" s="64"/>
      <c r="M791" s="64"/>
      <c r="N791" s="64"/>
      <c r="O791" s="65"/>
      <c r="P791" s="64"/>
      <c r="Q791" s="64"/>
      <c r="R791" s="64"/>
      <c r="S791" s="64"/>
      <c r="T791" s="62"/>
      <c r="U791" s="62"/>
      <c r="V791" s="62"/>
    </row>
    <row r="792" spans="12:22" ht="11.25">
      <c r="L792" s="64"/>
      <c r="M792" s="64"/>
      <c r="N792" s="64"/>
      <c r="O792" s="65"/>
      <c r="P792" s="64"/>
      <c r="Q792" s="64"/>
      <c r="R792" s="64"/>
      <c r="S792" s="64"/>
      <c r="T792" s="62"/>
      <c r="U792" s="62"/>
      <c r="V792" s="62"/>
    </row>
    <row r="793" spans="12:22" ht="11.25">
      <c r="L793" s="64"/>
      <c r="M793" s="64"/>
      <c r="N793" s="64"/>
      <c r="O793" s="65"/>
      <c r="P793" s="64"/>
      <c r="Q793" s="64"/>
      <c r="R793" s="64"/>
      <c r="S793" s="64"/>
      <c r="T793" s="62"/>
      <c r="U793" s="62"/>
      <c r="V793" s="62"/>
    </row>
    <row r="794" spans="12:22" ht="11.25">
      <c r="L794" s="64"/>
      <c r="M794" s="64"/>
      <c r="N794" s="64"/>
      <c r="O794" s="65"/>
      <c r="P794" s="64"/>
      <c r="Q794" s="64"/>
      <c r="R794" s="64"/>
      <c r="S794" s="64"/>
      <c r="T794" s="62"/>
      <c r="U794" s="62"/>
      <c r="V794" s="62"/>
    </row>
    <row r="795" spans="12:22" ht="11.25">
      <c r="L795" s="64"/>
      <c r="M795" s="64"/>
      <c r="N795" s="64"/>
      <c r="O795" s="65"/>
      <c r="P795" s="64"/>
      <c r="Q795" s="64"/>
      <c r="R795" s="64"/>
      <c r="S795" s="64"/>
      <c r="T795" s="62"/>
      <c r="U795" s="62"/>
      <c r="V795" s="62"/>
    </row>
    <row r="796" spans="12:22" ht="11.25">
      <c r="L796" s="64"/>
      <c r="M796" s="64"/>
      <c r="N796" s="64"/>
      <c r="O796" s="65"/>
      <c r="P796" s="64"/>
      <c r="Q796" s="64"/>
      <c r="R796" s="64"/>
      <c r="S796" s="64"/>
      <c r="T796" s="62"/>
      <c r="U796" s="62"/>
      <c r="V796" s="62"/>
    </row>
    <row r="797" spans="12:22" ht="11.25">
      <c r="L797" s="64"/>
      <c r="M797" s="64"/>
      <c r="N797" s="64"/>
      <c r="O797" s="65"/>
      <c r="P797" s="64"/>
      <c r="Q797" s="64"/>
      <c r="R797" s="64"/>
      <c r="S797" s="64"/>
      <c r="T797" s="62"/>
      <c r="U797" s="62"/>
      <c r="V797" s="62"/>
    </row>
    <row r="798" spans="12:22" ht="11.25">
      <c r="L798" s="64"/>
      <c r="M798" s="64"/>
      <c r="N798" s="64"/>
      <c r="O798" s="65"/>
      <c r="P798" s="64"/>
      <c r="Q798" s="64"/>
      <c r="R798" s="64"/>
      <c r="S798" s="64"/>
      <c r="T798" s="62"/>
      <c r="U798" s="62"/>
      <c r="V798" s="62"/>
    </row>
    <row r="799" spans="12:22" ht="11.25">
      <c r="L799" s="64"/>
      <c r="M799" s="64"/>
      <c r="N799" s="64"/>
      <c r="O799" s="65"/>
      <c r="P799" s="64"/>
      <c r="Q799" s="64"/>
      <c r="R799" s="64"/>
      <c r="S799" s="64"/>
      <c r="T799" s="62"/>
      <c r="U799" s="62"/>
      <c r="V799" s="62"/>
    </row>
    <row r="800" spans="12:22" ht="11.25">
      <c r="L800" s="64"/>
      <c r="M800" s="64"/>
      <c r="N800" s="64"/>
      <c r="O800" s="65"/>
      <c r="P800" s="64"/>
      <c r="Q800" s="64"/>
      <c r="R800" s="64"/>
      <c r="S800" s="64"/>
      <c r="T800" s="62"/>
      <c r="U800" s="62"/>
      <c r="V800" s="62"/>
    </row>
    <row r="801" spans="12:22" ht="11.25">
      <c r="L801" s="64"/>
      <c r="M801" s="64"/>
      <c r="N801" s="64"/>
      <c r="O801" s="65"/>
      <c r="P801" s="64"/>
      <c r="Q801" s="64"/>
      <c r="R801" s="64"/>
      <c r="S801" s="64"/>
      <c r="T801" s="62"/>
      <c r="U801" s="62"/>
      <c r="V801" s="62"/>
    </row>
    <row r="802" spans="12:22" ht="11.25">
      <c r="L802" s="64"/>
      <c r="M802" s="64"/>
      <c r="N802" s="64"/>
      <c r="O802" s="65"/>
      <c r="P802" s="64"/>
      <c r="Q802" s="64"/>
      <c r="R802" s="64"/>
      <c r="S802" s="64"/>
      <c r="T802" s="62"/>
      <c r="U802" s="62"/>
      <c r="V802" s="62"/>
    </row>
    <row r="803" spans="12:22" ht="11.25">
      <c r="L803" s="64"/>
      <c r="M803" s="64"/>
      <c r="N803" s="64"/>
      <c r="O803" s="65"/>
      <c r="P803" s="64"/>
      <c r="Q803" s="64"/>
      <c r="R803" s="64"/>
      <c r="S803" s="64"/>
      <c r="T803" s="62"/>
      <c r="U803" s="62"/>
      <c r="V803" s="62"/>
    </row>
    <row r="804" spans="12:22" ht="11.25">
      <c r="L804" s="64"/>
      <c r="M804" s="64"/>
      <c r="N804" s="64"/>
      <c r="O804" s="65"/>
      <c r="P804" s="64"/>
      <c r="Q804" s="64"/>
      <c r="R804" s="64"/>
      <c r="S804" s="64"/>
      <c r="T804" s="62"/>
      <c r="U804" s="62"/>
      <c r="V804" s="62"/>
    </row>
    <row r="805" spans="12:22" ht="11.25">
      <c r="L805" s="64"/>
      <c r="M805" s="64"/>
      <c r="N805" s="64"/>
      <c r="O805" s="65"/>
      <c r="P805" s="64"/>
      <c r="Q805" s="64"/>
      <c r="R805" s="64"/>
      <c r="S805" s="64"/>
      <c r="T805" s="62"/>
      <c r="U805" s="62"/>
      <c r="V805" s="62"/>
    </row>
    <row r="806" spans="12:22" ht="11.25">
      <c r="L806" s="64"/>
      <c r="M806" s="64"/>
      <c r="N806" s="64"/>
      <c r="O806" s="65"/>
      <c r="P806" s="64"/>
      <c r="Q806" s="64"/>
      <c r="R806" s="64"/>
      <c r="S806" s="64"/>
      <c r="T806" s="62"/>
      <c r="U806" s="62"/>
      <c r="V806" s="62"/>
    </row>
    <row r="807" spans="12:22" ht="11.25">
      <c r="L807" s="64"/>
      <c r="M807" s="64"/>
      <c r="N807" s="64"/>
      <c r="O807" s="65"/>
      <c r="P807" s="64"/>
      <c r="Q807" s="64"/>
      <c r="R807" s="64"/>
      <c r="S807" s="64"/>
      <c r="T807" s="62"/>
      <c r="U807" s="62"/>
      <c r="V807" s="62"/>
    </row>
    <row r="808" spans="12:22" ht="11.25">
      <c r="L808" s="64"/>
      <c r="M808" s="64"/>
      <c r="N808" s="64"/>
      <c r="O808" s="65"/>
      <c r="P808" s="64"/>
      <c r="Q808" s="64"/>
      <c r="R808" s="64"/>
      <c r="S808" s="64"/>
      <c r="T808" s="62"/>
      <c r="U808" s="62"/>
      <c r="V808" s="62"/>
    </row>
    <row r="809" spans="12:22" ht="11.25">
      <c r="L809" s="64"/>
      <c r="M809" s="64"/>
      <c r="N809" s="64"/>
      <c r="O809" s="65"/>
      <c r="P809" s="64"/>
      <c r="Q809" s="64"/>
      <c r="R809" s="64"/>
      <c r="S809" s="64"/>
      <c r="T809" s="62"/>
      <c r="U809" s="62"/>
      <c r="V809" s="62"/>
    </row>
    <row r="810" spans="12:22" ht="11.25">
      <c r="L810" s="64"/>
      <c r="M810" s="64"/>
      <c r="N810" s="64"/>
      <c r="O810" s="65"/>
      <c r="P810" s="64"/>
      <c r="Q810" s="64"/>
      <c r="R810" s="64"/>
      <c r="S810" s="64"/>
      <c r="T810" s="62"/>
      <c r="U810" s="62"/>
      <c r="V810" s="62"/>
    </row>
    <row r="811" spans="12:22" ht="11.25">
      <c r="L811" s="64"/>
      <c r="M811" s="64"/>
      <c r="N811" s="64"/>
      <c r="O811" s="65"/>
      <c r="P811" s="64"/>
      <c r="Q811" s="64"/>
      <c r="R811" s="64"/>
      <c r="S811" s="64"/>
      <c r="T811" s="62"/>
      <c r="U811" s="62"/>
      <c r="V811" s="62"/>
    </row>
    <row r="812" spans="12:22" ht="11.25">
      <c r="L812" s="64"/>
      <c r="M812" s="64"/>
      <c r="N812" s="64"/>
      <c r="O812" s="65"/>
      <c r="P812" s="64"/>
      <c r="Q812" s="64"/>
      <c r="R812" s="64"/>
      <c r="S812" s="64"/>
      <c r="T812" s="62"/>
      <c r="U812" s="62"/>
      <c r="V812" s="62"/>
    </row>
    <row r="813" spans="12:22" ht="11.25">
      <c r="L813" s="64"/>
      <c r="M813" s="64"/>
      <c r="N813" s="64"/>
      <c r="O813" s="65"/>
      <c r="P813" s="64"/>
      <c r="Q813" s="64"/>
      <c r="R813" s="64"/>
      <c r="S813" s="64"/>
      <c r="T813" s="62"/>
      <c r="U813" s="62"/>
      <c r="V813" s="62"/>
    </row>
    <row r="814" spans="12:22" ht="11.25">
      <c r="L814" s="64"/>
      <c r="M814" s="64"/>
      <c r="N814" s="64"/>
      <c r="O814" s="65"/>
      <c r="P814" s="64"/>
      <c r="Q814" s="64"/>
      <c r="R814" s="64"/>
      <c r="S814" s="64"/>
      <c r="T814" s="62"/>
      <c r="U814" s="62"/>
      <c r="V814" s="62"/>
    </row>
    <row r="815" spans="12:22" ht="11.25">
      <c r="L815" s="64"/>
      <c r="M815" s="64"/>
      <c r="N815" s="64"/>
      <c r="O815" s="65"/>
      <c r="P815" s="64"/>
      <c r="Q815" s="64"/>
      <c r="R815" s="64"/>
      <c r="S815" s="64"/>
      <c r="T815" s="62"/>
      <c r="U815" s="62"/>
      <c r="V815" s="62"/>
    </row>
    <row r="816" spans="12:22" ht="11.25">
      <c r="L816" s="64"/>
      <c r="M816" s="64"/>
      <c r="N816" s="64"/>
      <c r="O816" s="65"/>
      <c r="P816" s="64"/>
      <c r="Q816" s="64"/>
      <c r="R816" s="64"/>
      <c r="S816" s="64"/>
      <c r="T816" s="62"/>
      <c r="U816" s="62"/>
      <c r="V816" s="62"/>
    </row>
    <row r="817" spans="12:22" ht="11.25">
      <c r="L817" s="64"/>
      <c r="M817" s="64"/>
      <c r="N817" s="64"/>
      <c r="O817" s="65"/>
      <c r="P817" s="64"/>
      <c r="Q817" s="64"/>
      <c r="R817" s="64"/>
      <c r="S817" s="64"/>
      <c r="T817" s="62"/>
      <c r="U817" s="62"/>
      <c r="V817" s="62"/>
    </row>
    <row r="818" spans="12:22" ht="11.25">
      <c r="L818" s="64"/>
      <c r="M818" s="64"/>
      <c r="N818" s="64"/>
      <c r="O818" s="65"/>
      <c r="P818" s="64"/>
      <c r="Q818" s="64"/>
      <c r="R818" s="64"/>
      <c r="S818" s="64"/>
      <c r="T818" s="62"/>
      <c r="U818" s="62"/>
      <c r="V818" s="62"/>
    </row>
    <row r="819" spans="12:22" ht="11.25">
      <c r="L819" s="64"/>
      <c r="M819" s="64"/>
      <c r="N819" s="64"/>
      <c r="O819" s="65"/>
      <c r="P819" s="64"/>
      <c r="Q819" s="64"/>
      <c r="R819" s="64"/>
      <c r="S819" s="64"/>
      <c r="T819" s="62"/>
      <c r="U819" s="62"/>
      <c r="V819" s="62"/>
    </row>
    <row r="820" spans="12:22" ht="11.25">
      <c r="L820" s="64"/>
      <c r="M820" s="64"/>
      <c r="N820" s="64"/>
      <c r="O820" s="65"/>
      <c r="P820" s="64"/>
      <c r="Q820" s="64"/>
      <c r="R820" s="64"/>
      <c r="S820" s="64"/>
      <c r="T820" s="62"/>
      <c r="U820" s="62"/>
      <c r="V820" s="62"/>
    </row>
    <row r="821" spans="12:22" ht="11.25">
      <c r="L821" s="64"/>
      <c r="M821" s="64"/>
      <c r="N821" s="64"/>
      <c r="O821" s="65"/>
      <c r="P821" s="64"/>
      <c r="Q821" s="64"/>
      <c r="R821" s="64"/>
      <c r="S821" s="64"/>
      <c r="T821" s="62"/>
      <c r="U821" s="62"/>
      <c r="V821" s="62"/>
    </row>
    <row r="822" spans="12:22" ht="11.25">
      <c r="L822" s="64"/>
      <c r="M822" s="64"/>
      <c r="N822" s="64"/>
      <c r="O822" s="65"/>
      <c r="P822" s="64"/>
      <c r="Q822" s="64"/>
      <c r="R822" s="64"/>
      <c r="S822" s="64"/>
      <c r="T822" s="62"/>
      <c r="U822" s="62"/>
      <c r="V822" s="62"/>
    </row>
    <row r="823" spans="12:22" ht="11.25">
      <c r="L823" s="64"/>
      <c r="M823" s="64"/>
      <c r="N823" s="64"/>
      <c r="O823" s="65"/>
      <c r="P823" s="64"/>
      <c r="Q823" s="64"/>
      <c r="R823" s="64"/>
      <c r="S823" s="64"/>
      <c r="T823" s="62"/>
      <c r="U823" s="62"/>
      <c r="V823" s="62"/>
    </row>
    <row r="824" spans="12:22" ht="11.25">
      <c r="L824" s="64"/>
      <c r="M824" s="64"/>
      <c r="N824" s="64"/>
      <c r="O824" s="65"/>
      <c r="P824" s="64"/>
      <c r="Q824" s="64"/>
      <c r="R824" s="64"/>
      <c r="S824" s="64"/>
      <c r="T824" s="62"/>
      <c r="U824" s="62"/>
      <c r="V824" s="62"/>
    </row>
    <row r="825" spans="12:22" ht="11.25">
      <c r="L825" s="64"/>
      <c r="M825" s="64"/>
      <c r="N825" s="64"/>
      <c r="O825" s="65"/>
      <c r="P825" s="64"/>
      <c r="Q825" s="64"/>
      <c r="R825" s="64"/>
      <c r="S825" s="64"/>
      <c r="T825" s="62"/>
      <c r="U825" s="62"/>
      <c r="V825" s="62"/>
    </row>
    <row r="826" spans="12:22" ht="11.25">
      <c r="L826" s="64"/>
      <c r="M826" s="64"/>
      <c r="N826" s="64"/>
      <c r="O826" s="65"/>
      <c r="P826" s="64"/>
      <c r="Q826" s="64"/>
      <c r="R826" s="64"/>
      <c r="S826" s="64"/>
      <c r="T826" s="62"/>
      <c r="U826" s="62"/>
      <c r="V826" s="62"/>
    </row>
    <row r="827" spans="12:22" ht="11.25">
      <c r="L827" s="64"/>
      <c r="M827" s="64"/>
      <c r="N827" s="64"/>
      <c r="O827" s="65"/>
      <c r="P827" s="64"/>
      <c r="Q827" s="64"/>
      <c r="R827" s="64"/>
      <c r="S827" s="64"/>
      <c r="T827" s="62"/>
      <c r="U827" s="62"/>
      <c r="V827" s="62"/>
    </row>
    <row r="828" spans="12:22" ht="11.25">
      <c r="L828" s="64"/>
      <c r="M828" s="64"/>
      <c r="N828" s="64"/>
      <c r="O828" s="65"/>
      <c r="P828" s="64"/>
      <c r="Q828" s="64"/>
      <c r="R828" s="64"/>
      <c r="S828" s="64"/>
      <c r="T828" s="62"/>
      <c r="U828" s="62"/>
      <c r="V828" s="62"/>
    </row>
    <row r="829" spans="12:22" ht="11.25">
      <c r="L829" s="64"/>
      <c r="M829" s="64"/>
      <c r="N829" s="64"/>
      <c r="O829" s="65"/>
      <c r="P829" s="64"/>
      <c r="Q829" s="64"/>
      <c r="R829" s="64"/>
      <c r="S829" s="64"/>
      <c r="T829" s="62"/>
      <c r="U829" s="62"/>
      <c r="V829" s="62"/>
    </row>
    <row r="830" spans="12:22" ht="11.25">
      <c r="L830" s="64"/>
      <c r="M830" s="64"/>
      <c r="N830" s="64"/>
      <c r="O830" s="65"/>
      <c r="P830" s="64"/>
      <c r="Q830" s="64"/>
      <c r="R830" s="64"/>
      <c r="S830" s="64"/>
      <c r="T830" s="62"/>
      <c r="U830" s="62"/>
      <c r="V830" s="62"/>
    </row>
    <row r="831" spans="12:22" ht="11.25">
      <c r="L831" s="64"/>
      <c r="M831" s="64"/>
      <c r="N831" s="64"/>
      <c r="O831" s="65"/>
      <c r="P831" s="64"/>
      <c r="Q831" s="64"/>
      <c r="R831" s="64"/>
      <c r="S831" s="64"/>
      <c r="T831" s="62"/>
      <c r="U831" s="62"/>
      <c r="V831" s="62"/>
    </row>
    <row r="832" spans="12:22" ht="11.25">
      <c r="L832" s="64"/>
      <c r="M832" s="64"/>
      <c r="N832" s="64"/>
      <c r="O832" s="65"/>
      <c r="P832" s="64"/>
      <c r="Q832" s="64"/>
      <c r="R832" s="64"/>
      <c r="S832" s="64"/>
      <c r="T832" s="62"/>
      <c r="U832" s="62"/>
      <c r="V832" s="62"/>
    </row>
    <row r="833" spans="12:22" ht="11.25">
      <c r="L833" s="64"/>
      <c r="M833" s="64"/>
      <c r="N833" s="64"/>
      <c r="O833" s="65"/>
      <c r="P833" s="64"/>
      <c r="Q833" s="64"/>
      <c r="R833" s="64"/>
      <c r="S833" s="64"/>
      <c r="T833" s="62"/>
      <c r="U833" s="62"/>
      <c r="V833" s="62"/>
    </row>
    <row r="834" spans="12:22" ht="11.25">
      <c r="L834" s="64"/>
      <c r="M834" s="64"/>
      <c r="N834" s="64"/>
      <c r="O834" s="65"/>
      <c r="P834" s="64"/>
      <c r="Q834" s="64"/>
      <c r="R834" s="64"/>
      <c r="S834" s="64"/>
      <c r="T834" s="62"/>
      <c r="U834" s="62"/>
      <c r="V834" s="62"/>
    </row>
    <row r="835" spans="12:22" ht="11.25">
      <c r="L835" s="64"/>
      <c r="M835" s="64"/>
      <c r="N835" s="64"/>
      <c r="O835" s="65"/>
      <c r="P835" s="64"/>
      <c r="Q835" s="64"/>
      <c r="R835" s="64"/>
      <c r="S835" s="64"/>
      <c r="T835" s="62"/>
      <c r="U835" s="62"/>
      <c r="V835" s="62"/>
    </row>
    <row r="836" spans="12:22" ht="11.25">
      <c r="L836" s="64"/>
      <c r="M836" s="64"/>
      <c r="N836" s="64"/>
      <c r="O836" s="65"/>
      <c r="P836" s="64"/>
      <c r="Q836" s="64"/>
      <c r="R836" s="64"/>
      <c r="S836" s="64"/>
      <c r="T836" s="62"/>
      <c r="U836" s="62"/>
      <c r="V836" s="62"/>
    </row>
    <row r="837" spans="12:22" ht="11.25">
      <c r="L837" s="64"/>
      <c r="M837" s="64"/>
      <c r="N837" s="64"/>
      <c r="O837" s="65"/>
      <c r="P837" s="64"/>
      <c r="Q837" s="64"/>
      <c r="R837" s="64"/>
      <c r="S837" s="64"/>
      <c r="T837" s="62"/>
      <c r="U837" s="62"/>
      <c r="V837" s="62"/>
    </row>
    <row r="838" spans="12:22" ht="11.25">
      <c r="L838" s="64"/>
      <c r="M838" s="64"/>
      <c r="N838" s="64"/>
      <c r="O838" s="65"/>
      <c r="P838" s="64"/>
      <c r="Q838" s="64"/>
      <c r="R838" s="64"/>
      <c r="S838" s="64"/>
      <c r="T838" s="62"/>
      <c r="U838" s="62"/>
      <c r="V838" s="62"/>
    </row>
    <row r="839" spans="12:22" ht="11.25">
      <c r="L839" s="64"/>
      <c r="M839" s="64"/>
      <c r="N839" s="64"/>
      <c r="O839" s="65"/>
      <c r="P839" s="64"/>
      <c r="Q839" s="64"/>
      <c r="R839" s="64"/>
      <c r="S839" s="64"/>
      <c r="T839" s="62"/>
      <c r="U839" s="62"/>
      <c r="V839" s="62"/>
    </row>
    <row r="840" spans="12:22" ht="11.25">
      <c r="L840" s="64"/>
      <c r="M840" s="64"/>
      <c r="N840" s="64"/>
      <c r="O840" s="65"/>
      <c r="P840" s="64"/>
      <c r="Q840" s="64"/>
      <c r="R840" s="64"/>
      <c r="S840" s="64"/>
      <c r="T840" s="62"/>
      <c r="U840" s="62"/>
      <c r="V840" s="62"/>
    </row>
    <row r="841" spans="12:22" ht="11.25">
      <c r="L841" s="64"/>
      <c r="M841" s="64"/>
      <c r="N841" s="64"/>
      <c r="O841" s="65"/>
      <c r="P841" s="64"/>
      <c r="Q841" s="64"/>
      <c r="R841" s="64"/>
      <c r="S841" s="64"/>
      <c r="T841" s="62"/>
      <c r="U841" s="62"/>
      <c r="V841" s="62"/>
    </row>
    <row r="842" spans="12:22" ht="11.25">
      <c r="L842" s="64"/>
      <c r="M842" s="64"/>
      <c r="N842" s="64"/>
      <c r="O842" s="65"/>
      <c r="P842" s="64"/>
      <c r="Q842" s="64"/>
      <c r="R842" s="64"/>
      <c r="S842" s="64"/>
      <c r="T842" s="62"/>
      <c r="U842" s="62"/>
      <c r="V842" s="62"/>
    </row>
    <row r="843" spans="12:22" ht="11.25">
      <c r="L843" s="64"/>
      <c r="M843" s="64"/>
      <c r="N843" s="64"/>
      <c r="O843" s="65"/>
      <c r="P843" s="64"/>
      <c r="Q843" s="64"/>
      <c r="R843" s="64"/>
      <c r="S843" s="64"/>
      <c r="T843" s="62"/>
      <c r="U843" s="62"/>
      <c r="V843" s="62"/>
    </row>
    <row r="844" spans="12:22" ht="11.25">
      <c r="L844" s="64"/>
      <c r="M844" s="64"/>
      <c r="N844" s="64"/>
      <c r="O844" s="65"/>
      <c r="P844" s="64"/>
      <c r="Q844" s="64"/>
      <c r="R844" s="64"/>
      <c r="S844" s="64"/>
      <c r="T844" s="62"/>
      <c r="U844" s="62"/>
      <c r="V844" s="62"/>
    </row>
    <row r="845" spans="12:22" ht="11.25">
      <c r="L845" s="64"/>
      <c r="M845" s="64"/>
      <c r="N845" s="64"/>
      <c r="O845" s="65"/>
      <c r="P845" s="64"/>
      <c r="Q845" s="64"/>
      <c r="R845" s="64"/>
      <c r="S845" s="64"/>
      <c r="T845" s="62"/>
      <c r="U845" s="62"/>
      <c r="V845" s="62"/>
    </row>
    <row r="846" spans="12:22" ht="11.25">
      <c r="L846" s="64"/>
      <c r="M846" s="64"/>
      <c r="N846" s="64"/>
      <c r="O846" s="65"/>
      <c r="P846" s="64"/>
      <c r="Q846" s="64"/>
      <c r="R846" s="64"/>
      <c r="S846" s="64"/>
      <c r="T846" s="62"/>
      <c r="U846" s="62"/>
      <c r="V846" s="62"/>
    </row>
    <row r="847" spans="12:22" ht="11.25">
      <c r="L847" s="64"/>
      <c r="M847" s="64"/>
      <c r="N847" s="64"/>
      <c r="O847" s="65"/>
      <c r="P847" s="64"/>
      <c r="Q847" s="64"/>
      <c r="R847" s="64"/>
      <c r="S847" s="64"/>
      <c r="T847" s="62"/>
      <c r="U847" s="62"/>
      <c r="V847" s="62"/>
    </row>
    <row r="848" spans="12:22" ht="11.25">
      <c r="L848" s="64"/>
      <c r="M848" s="64"/>
      <c r="N848" s="64"/>
      <c r="O848" s="65"/>
      <c r="P848" s="64"/>
      <c r="Q848" s="64"/>
      <c r="R848" s="64"/>
      <c r="S848" s="64"/>
      <c r="T848" s="62"/>
      <c r="U848" s="62"/>
      <c r="V848" s="62"/>
    </row>
    <row r="849" spans="12:22" ht="11.25">
      <c r="L849" s="64"/>
      <c r="M849" s="64"/>
      <c r="N849" s="64"/>
      <c r="O849" s="65"/>
      <c r="P849" s="64"/>
      <c r="Q849" s="64"/>
      <c r="R849" s="64"/>
      <c r="S849" s="64"/>
      <c r="T849" s="62"/>
      <c r="U849" s="62"/>
      <c r="V849" s="62"/>
    </row>
    <row r="850" spans="12:22" ht="11.25">
      <c r="L850" s="64"/>
      <c r="M850" s="64"/>
      <c r="N850" s="64"/>
      <c r="O850" s="65"/>
      <c r="P850" s="64"/>
      <c r="Q850" s="64"/>
      <c r="R850" s="64"/>
      <c r="S850" s="64"/>
      <c r="T850" s="62"/>
      <c r="U850" s="62"/>
      <c r="V850" s="62"/>
    </row>
    <row r="851" spans="12:22" ht="11.25">
      <c r="L851" s="64"/>
      <c r="M851" s="64"/>
      <c r="N851" s="64"/>
      <c r="O851" s="65"/>
      <c r="P851" s="64"/>
      <c r="Q851" s="64"/>
      <c r="R851" s="64"/>
      <c r="S851" s="64"/>
      <c r="T851" s="62"/>
      <c r="U851" s="62"/>
      <c r="V851" s="62"/>
    </row>
    <row r="852" spans="12:22" ht="11.25">
      <c r="L852" s="64"/>
      <c r="M852" s="64"/>
      <c r="N852" s="64"/>
      <c r="O852" s="65"/>
      <c r="P852" s="64"/>
      <c r="Q852" s="64"/>
      <c r="R852" s="64"/>
      <c r="S852" s="64"/>
      <c r="T852" s="62"/>
      <c r="U852" s="62"/>
      <c r="V852" s="62"/>
    </row>
    <row r="853" spans="12:22" ht="11.25">
      <c r="L853" s="64"/>
      <c r="M853" s="64"/>
      <c r="N853" s="64"/>
      <c r="O853" s="65"/>
      <c r="P853" s="64"/>
      <c r="Q853" s="64"/>
      <c r="R853" s="64"/>
      <c r="S853" s="64"/>
      <c r="T853" s="62"/>
      <c r="U853" s="62"/>
      <c r="V853" s="62"/>
    </row>
    <row r="854" spans="12:22" ht="11.25">
      <c r="L854" s="64"/>
      <c r="M854" s="64"/>
      <c r="N854" s="64"/>
      <c r="O854" s="65"/>
      <c r="P854" s="64"/>
      <c r="Q854" s="64"/>
      <c r="R854" s="64"/>
      <c r="S854" s="64"/>
      <c r="T854" s="62"/>
      <c r="U854" s="62"/>
      <c r="V854" s="62"/>
    </row>
    <row r="855" spans="12:22" ht="11.25">
      <c r="L855" s="64"/>
      <c r="M855" s="64"/>
      <c r="N855" s="64"/>
      <c r="O855" s="65"/>
      <c r="P855" s="64"/>
      <c r="Q855" s="64"/>
      <c r="R855" s="64"/>
      <c r="S855" s="64"/>
      <c r="T855" s="62"/>
      <c r="U855" s="62"/>
      <c r="V855" s="62"/>
    </row>
    <row r="856" spans="12:22" ht="11.25">
      <c r="L856" s="64"/>
      <c r="M856" s="64"/>
      <c r="N856" s="64"/>
      <c r="O856" s="65"/>
      <c r="P856" s="64"/>
      <c r="Q856" s="64"/>
      <c r="R856" s="64"/>
      <c r="S856" s="64"/>
      <c r="T856" s="62"/>
      <c r="U856" s="62"/>
      <c r="V856" s="62"/>
    </row>
    <row r="857" spans="12:22" ht="11.25">
      <c r="L857" s="64"/>
      <c r="M857" s="64"/>
      <c r="N857" s="64"/>
      <c r="O857" s="65"/>
      <c r="P857" s="64"/>
      <c r="Q857" s="64"/>
      <c r="R857" s="64"/>
      <c r="S857" s="64"/>
      <c r="T857" s="62"/>
      <c r="U857" s="62"/>
      <c r="V857" s="62"/>
    </row>
    <row r="858" spans="12:22" ht="11.25">
      <c r="L858" s="64"/>
      <c r="M858" s="64"/>
      <c r="N858" s="64"/>
      <c r="O858" s="65"/>
      <c r="P858" s="64"/>
      <c r="Q858" s="64"/>
      <c r="R858" s="64"/>
      <c r="S858" s="64"/>
      <c r="T858" s="62"/>
      <c r="U858" s="62"/>
      <c r="V858" s="62"/>
    </row>
    <row r="859" spans="12:22" ht="11.25">
      <c r="L859" s="64"/>
      <c r="M859" s="64"/>
      <c r="N859" s="64"/>
      <c r="O859" s="65"/>
      <c r="P859" s="64"/>
      <c r="Q859" s="64"/>
      <c r="R859" s="64"/>
      <c r="S859" s="64"/>
      <c r="T859" s="62"/>
      <c r="U859" s="62"/>
      <c r="V859" s="62"/>
    </row>
    <row r="860" spans="12:22" ht="11.25">
      <c r="L860" s="64"/>
      <c r="M860" s="64"/>
      <c r="N860" s="64"/>
      <c r="O860" s="65"/>
      <c r="P860" s="64"/>
      <c r="Q860" s="64"/>
      <c r="R860" s="64"/>
      <c r="S860" s="64"/>
      <c r="T860" s="62"/>
      <c r="U860" s="62"/>
      <c r="V860" s="62"/>
    </row>
    <row r="861" spans="12:22" ht="11.25">
      <c r="L861" s="64"/>
      <c r="M861" s="64"/>
      <c r="N861" s="64"/>
      <c r="O861" s="65"/>
      <c r="P861" s="64"/>
      <c r="Q861" s="64"/>
      <c r="R861" s="64"/>
      <c r="S861" s="64"/>
      <c r="T861" s="62"/>
      <c r="U861" s="62"/>
      <c r="V861" s="62"/>
    </row>
    <row r="862" spans="12:22" ht="11.25">
      <c r="L862" s="64"/>
      <c r="M862" s="64"/>
      <c r="N862" s="64"/>
      <c r="O862" s="65"/>
      <c r="P862" s="64"/>
      <c r="Q862" s="64"/>
      <c r="R862" s="64"/>
      <c r="S862" s="64"/>
      <c r="T862" s="62"/>
      <c r="U862" s="62"/>
      <c r="V862" s="62"/>
    </row>
    <row r="863" spans="12:22" ht="11.25">
      <c r="L863" s="64"/>
      <c r="M863" s="64"/>
      <c r="N863" s="64"/>
      <c r="O863" s="65"/>
      <c r="P863" s="64"/>
      <c r="Q863" s="64"/>
      <c r="R863" s="64"/>
      <c r="S863" s="64"/>
      <c r="T863" s="62"/>
      <c r="U863" s="62"/>
      <c r="V863" s="62"/>
    </row>
    <row r="864" spans="12:22" ht="11.25">
      <c r="L864" s="64"/>
      <c r="M864" s="64"/>
      <c r="N864" s="64"/>
      <c r="O864" s="65"/>
      <c r="P864" s="64"/>
      <c r="Q864" s="64"/>
      <c r="R864" s="64"/>
      <c r="S864" s="64"/>
      <c r="T864" s="62"/>
      <c r="U864" s="62"/>
      <c r="V864" s="62"/>
    </row>
    <row r="865" spans="12:22" ht="11.25">
      <c r="L865" s="64"/>
      <c r="M865" s="64"/>
      <c r="N865" s="64"/>
      <c r="O865" s="65"/>
      <c r="P865" s="64"/>
      <c r="Q865" s="64"/>
      <c r="R865" s="64"/>
      <c r="S865" s="64"/>
      <c r="T865" s="62"/>
      <c r="U865" s="62"/>
      <c r="V865" s="62"/>
    </row>
    <row r="866" spans="12:22" ht="11.25">
      <c r="L866" s="64"/>
      <c r="M866" s="64"/>
      <c r="N866" s="64"/>
      <c r="O866" s="65"/>
      <c r="P866" s="64"/>
      <c r="Q866" s="64"/>
      <c r="R866" s="64"/>
      <c r="S866" s="64"/>
      <c r="T866" s="62"/>
      <c r="U866" s="62"/>
      <c r="V866" s="62"/>
    </row>
    <row r="867" spans="12:22" ht="11.25">
      <c r="L867" s="64"/>
      <c r="M867" s="64"/>
      <c r="N867" s="64"/>
      <c r="O867" s="65"/>
      <c r="P867" s="64"/>
      <c r="Q867" s="64"/>
      <c r="R867" s="64"/>
      <c r="S867" s="64"/>
      <c r="T867" s="62"/>
      <c r="U867" s="62"/>
      <c r="V867" s="62"/>
    </row>
    <row r="868" spans="12:22" ht="11.25">
      <c r="L868" s="64"/>
      <c r="M868" s="64"/>
      <c r="N868" s="64"/>
      <c r="O868" s="65"/>
      <c r="P868" s="64"/>
      <c r="Q868" s="64"/>
      <c r="R868" s="64"/>
      <c r="S868" s="64"/>
      <c r="T868" s="62"/>
      <c r="U868" s="62"/>
      <c r="V868" s="62"/>
    </row>
    <row r="869" spans="12:22" ht="11.25">
      <c r="L869" s="64"/>
      <c r="M869" s="64"/>
      <c r="N869" s="64"/>
      <c r="O869" s="65"/>
      <c r="P869" s="64"/>
      <c r="Q869" s="64"/>
      <c r="R869" s="64"/>
      <c r="S869" s="64"/>
      <c r="T869" s="62"/>
      <c r="U869" s="62"/>
      <c r="V869" s="62"/>
    </row>
    <row r="870" spans="12:22" ht="11.25">
      <c r="L870" s="64"/>
      <c r="M870" s="64"/>
      <c r="N870" s="64"/>
      <c r="O870" s="65"/>
      <c r="P870" s="64"/>
      <c r="Q870" s="64"/>
      <c r="R870" s="64"/>
      <c r="S870" s="64"/>
      <c r="T870" s="62"/>
      <c r="U870" s="62"/>
      <c r="V870" s="62"/>
    </row>
    <row r="871" spans="12:22" ht="11.25">
      <c r="L871" s="64"/>
      <c r="M871" s="64"/>
      <c r="N871" s="64"/>
      <c r="O871" s="65"/>
      <c r="P871" s="64"/>
      <c r="Q871" s="64"/>
      <c r="R871" s="64"/>
      <c r="S871" s="64"/>
      <c r="T871" s="62"/>
      <c r="U871" s="62"/>
      <c r="V871" s="62"/>
    </row>
    <row r="872" spans="12:22" ht="11.25">
      <c r="L872" s="64"/>
      <c r="M872" s="64"/>
      <c r="N872" s="64"/>
      <c r="O872" s="65"/>
      <c r="P872" s="64"/>
      <c r="Q872" s="64"/>
      <c r="R872" s="64"/>
      <c r="S872" s="64"/>
      <c r="T872" s="62"/>
      <c r="U872" s="62"/>
      <c r="V872" s="62"/>
    </row>
    <row r="873" spans="12:22" ht="11.25">
      <c r="L873" s="64"/>
      <c r="M873" s="64"/>
      <c r="N873" s="64"/>
      <c r="O873" s="65"/>
      <c r="P873" s="64"/>
      <c r="Q873" s="64"/>
      <c r="R873" s="64"/>
      <c r="S873" s="64"/>
      <c r="T873" s="62"/>
      <c r="U873" s="62"/>
      <c r="V873" s="62"/>
    </row>
    <row r="874" spans="12:22" ht="11.25">
      <c r="L874" s="64"/>
      <c r="M874" s="64"/>
      <c r="N874" s="64"/>
      <c r="O874" s="65"/>
      <c r="P874" s="64"/>
      <c r="Q874" s="64"/>
      <c r="R874" s="64"/>
      <c r="S874" s="64"/>
      <c r="T874" s="62"/>
      <c r="U874" s="62"/>
      <c r="V874" s="62"/>
    </row>
    <row r="875" spans="12:22" ht="11.25">
      <c r="L875" s="64"/>
      <c r="M875" s="64"/>
      <c r="N875" s="64"/>
      <c r="O875" s="65"/>
      <c r="P875" s="64"/>
      <c r="Q875" s="64"/>
      <c r="R875" s="64"/>
      <c r="S875" s="64"/>
      <c r="T875" s="62"/>
      <c r="U875" s="62"/>
      <c r="V875" s="62"/>
    </row>
    <row r="876" spans="12:22" ht="11.25">
      <c r="L876" s="64"/>
      <c r="M876" s="64"/>
      <c r="N876" s="64"/>
      <c r="O876" s="65"/>
      <c r="P876" s="64"/>
      <c r="Q876" s="64"/>
      <c r="R876" s="64"/>
      <c r="S876" s="64"/>
      <c r="T876" s="62"/>
      <c r="U876" s="62"/>
      <c r="V876" s="62"/>
    </row>
    <row r="877" spans="12:22" ht="11.25">
      <c r="L877" s="64"/>
      <c r="M877" s="64"/>
      <c r="N877" s="64"/>
      <c r="O877" s="65"/>
      <c r="P877" s="64"/>
      <c r="Q877" s="64"/>
      <c r="R877" s="64"/>
      <c r="S877" s="64"/>
      <c r="T877" s="62"/>
      <c r="U877" s="62"/>
      <c r="V877" s="62"/>
    </row>
    <row r="878" spans="12:22" ht="11.25">
      <c r="L878" s="64"/>
      <c r="M878" s="64"/>
      <c r="N878" s="64"/>
      <c r="O878" s="65"/>
      <c r="P878" s="64"/>
      <c r="Q878" s="64"/>
      <c r="R878" s="64"/>
      <c r="S878" s="64"/>
      <c r="T878" s="62"/>
      <c r="U878" s="62"/>
      <c r="V878" s="62"/>
    </row>
    <row r="879" spans="12:22" ht="11.25">
      <c r="L879" s="64"/>
      <c r="M879" s="64"/>
      <c r="N879" s="64"/>
      <c r="O879" s="65"/>
      <c r="P879" s="64"/>
      <c r="Q879" s="64"/>
      <c r="R879" s="64"/>
      <c r="S879" s="64"/>
      <c r="T879" s="62"/>
      <c r="U879" s="62"/>
      <c r="V879" s="62"/>
    </row>
    <row r="880" spans="12:22" ht="11.25">
      <c r="L880" s="64"/>
      <c r="M880" s="64"/>
      <c r="N880" s="64"/>
      <c r="O880" s="65"/>
      <c r="P880" s="64"/>
      <c r="Q880" s="64"/>
      <c r="R880" s="64"/>
      <c r="S880" s="64"/>
      <c r="T880" s="62"/>
      <c r="U880" s="62"/>
      <c r="V880" s="62"/>
    </row>
    <row r="881" spans="12:22" ht="11.25">
      <c r="L881" s="64"/>
      <c r="M881" s="64"/>
      <c r="N881" s="64"/>
      <c r="O881" s="65"/>
      <c r="P881" s="64"/>
      <c r="Q881" s="64"/>
      <c r="R881" s="64"/>
      <c r="S881" s="64"/>
      <c r="T881" s="62"/>
      <c r="U881" s="62"/>
      <c r="V881" s="62"/>
    </row>
    <row r="882" spans="12:22" ht="11.25">
      <c r="L882" s="64"/>
      <c r="M882" s="64"/>
      <c r="N882" s="64"/>
      <c r="O882" s="65"/>
      <c r="P882" s="64"/>
      <c r="Q882" s="64"/>
      <c r="R882" s="64"/>
      <c r="S882" s="64"/>
      <c r="T882" s="62"/>
      <c r="U882" s="62"/>
      <c r="V882" s="62"/>
    </row>
    <row r="883" spans="12:22" ht="11.25">
      <c r="L883" s="64"/>
      <c r="M883" s="64"/>
      <c r="N883" s="64"/>
      <c r="O883" s="65"/>
      <c r="P883" s="64"/>
      <c r="Q883" s="64"/>
      <c r="R883" s="64"/>
      <c r="S883" s="64"/>
      <c r="T883" s="62"/>
      <c r="U883" s="62"/>
      <c r="V883" s="62"/>
    </row>
    <row r="884" spans="12:22" ht="11.25">
      <c r="L884" s="64"/>
      <c r="M884" s="64"/>
      <c r="N884" s="64"/>
      <c r="O884" s="65"/>
      <c r="P884" s="64"/>
      <c r="Q884" s="64"/>
      <c r="R884" s="64"/>
      <c r="S884" s="64"/>
      <c r="T884" s="62"/>
      <c r="U884" s="62"/>
      <c r="V884" s="62"/>
    </row>
    <row r="885" spans="12:22" ht="11.25">
      <c r="L885" s="64"/>
      <c r="M885" s="64"/>
      <c r="N885" s="64"/>
      <c r="O885" s="65"/>
      <c r="P885" s="64"/>
      <c r="Q885" s="64"/>
      <c r="R885" s="64"/>
      <c r="S885" s="64"/>
      <c r="T885" s="62"/>
      <c r="U885" s="62"/>
      <c r="V885" s="62"/>
    </row>
    <row r="886" spans="12:22" ht="11.25">
      <c r="L886" s="64"/>
      <c r="M886" s="64"/>
      <c r="N886" s="64"/>
      <c r="O886" s="65"/>
      <c r="P886" s="64"/>
      <c r="Q886" s="64"/>
      <c r="R886" s="64"/>
      <c r="S886" s="64"/>
      <c r="T886" s="62"/>
      <c r="U886" s="62"/>
      <c r="V886" s="62"/>
    </row>
    <row r="887" spans="12:22" ht="11.25">
      <c r="L887" s="64"/>
      <c r="M887" s="64"/>
      <c r="N887" s="64"/>
      <c r="O887" s="65"/>
      <c r="P887" s="64"/>
      <c r="Q887" s="64"/>
      <c r="R887" s="64"/>
      <c r="S887" s="64"/>
      <c r="T887" s="62"/>
      <c r="U887" s="62"/>
      <c r="V887" s="62"/>
    </row>
    <row r="888" spans="12:22" ht="11.25">
      <c r="L888" s="64"/>
      <c r="M888" s="64"/>
      <c r="N888" s="64"/>
      <c r="O888" s="65"/>
      <c r="P888" s="64"/>
      <c r="Q888" s="64"/>
      <c r="R888" s="64"/>
      <c r="S888" s="64"/>
      <c r="T888" s="62"/>
      <c r="U888" s="62"/>
      <c r="V888" s="62"/>
    </row>
    <row r="889" spans="12:22" ht="11.25">
      <c r="L889" s="64"/>
      <c r="M889" s="64"/>
      <c r="N889" s="64"/>
      <c r="O889" s="65"/>
      <c r="P889" s="64"/>
      <c r="Q889" s="64"/>
      <c r="R889" s="64"/>
      <c r="S889" s="64"/>
      <c r="T889" s="62"/>
      <c r="U889" s="62"/>
      <c r="V889" s="62"/>
    </row>
    <row r="890" spans="12:22" ht="11.25">
      <c r="L890" s="64"/>
      <c r="M890" s="64"/>
      <c r="N890" s="64"/>
      <c r="O890" s="65"/>
      <c r="P890" s="64"/>
      <c r="Q890" s="64"/>
      <c r="R890" s="64"/>
      <c r="S890" s="64"/>
      <c r="T890" s="62"/>
      <c r="U890" s="62"/>
      <c r="V890" s="62"/>
    </row>
    <row r="891" spans="12:22" ht="11.25">
      <c r="L891" s="64"/>
      <c r="M891" s="64"/>
      <c r="N891" s="64"/>
      <c r="O891" s="65"/>
      <c r="P891" s="64"/>
      <c r="Q891" s="64"/>
      <c r="R891" s="64"/>
      <c r="S891" s="64"/>
      <c r="T891" s="62"/>
      <c r="U891" s="62"/>
      <c r="V891" s="62"/>
    </row>
    <row r="892" spans="12:22" ht="11.25">
      <c r="L892" s="64"/>
      <c r="M892" s="64"/>
      <c r="N892" s="64"/>
      <c r="O892" s="65"/>
      <c r="P892" s="64"/>
      <c r="Q892" s="64"/>
      <c r="R892" s="64"/>
      <c r="S892" s="64"/>
      <c r="T892" s="62"/>
      <c r="U892" s="62"/>
      <c r="V892" s="62"/>
    </row>
    <row r="893" spans="12:22" ht="11.25">
      <c r="L893" s="64"/>
      <c r="M893" s="64"/>
      <c r="N893" s="64"/>
      <c r="O893" s="65"/>
      <c r="P893" s="64"/>
      <c r="Q893" s="64"/>
      <c r="R893" s="64"/>
      <c r="S893" s="64"/>
      <c r="T893" s="62"/>
      <c r="U893" s="62"/>
      <c r="V893" s="62"/>
    </row>
    <row r="894" spans="12:22" ht="11.25">
      <c r="L894" s="64"/>
      <c r="M894" s="64"/>
      <c r="N894" s="64"/>
      <c r="O894" s="65"/>
      <c r="P894" s="64"/>
      <c r="Q894" s="64"/>
      <c r="R894" s="64"/>
      <c r="S894" s="64"/>
      <c r="T894" s="62"/>
      <c r="U894" s="62"/>
      <c r="V894" s="62"/>
    </row>
    <row r="895" spans="12:22" ht="11.25">
      <c r="L895" s="64"/>
      <c r="M895" s="64"/>
      <c r="N895" s="64"/>
      <c r="O895" s="65"/>
      <c r="P895" s="64"/>
      <c r="Q895" s="64"/>
      <c r="R895" s="64"/>
      <c r="S895" s="64"/>
      <c r="T895" s="62"/>
      <c r="U895" s="62"/>
      <c r="V895" s="62"/>
    </row>
    <row r="896" spans="12:22" ht="11.25">
      <c r="L896" s="64"/>
      <c r="M896" s="64"/>
      <c r="N896" s="64"/>
      <c r="O896" s="65"/>
      <c r="P896" s="64"/>
      <c r="Q896" s="64"/>
      <c r="R896" s="64"/>
      <c r="S896" s="64"/>
      <c r="T896" s="62"/>
      <c r="U896" s="62"/>
      <c r="V896" s="62"/>
    </row>
    <row r="897" spans="12:22" ht="11.25">
      <c r="L897" s="64"/>
      <c r="M897" s="64"/>
      <c r="N897" s="64"/>
      <c r="O897" s="65"/>
      <c r="P897" s="64"/>
      <c r="Q897" s="64"/>
      <c r="R897" s="64"/>
      <c r="S897" s="64"/>
      <c r="T897" s="62"/>
      <c r="U897" s="62"/>
      <c r="V897" s="62"/>
    </row>
    <row r="898" spans="12:22" ht="11.25">
      <c r="L898" s="64"/>
      <c r="M898" s="64"/>
      <c r="N898" s="64"/>
      <c r="O898" s="65"/>
      <c r="P898" s="64"/>
      <c r="Q898" s="64"/>
      <c r="R898" s="64"/>
      <c r="S898" s="64"/>
      <c r="T898" s="62"/>
      <c r="U898" s="62"/>
      <c r="V898" s="62"/>
    </row>
    <row r="899" spans="12:22" ht="11.25">
      <c r="L899" s="64"/>
      <c r="M899" s="64"/>
      <c r="N899" s="64"/>
      <c r="O899" s="65"/>
      <c r="P899" s="64"/>
      <c r="Q899" s="64"/>
      <c r="R899" s="64"/>
      <c r="S899" s="64"/>
      <c r="T899" s="62"/>
      <c r="U899" s="62"/>
      <c r="V899" s="62"/>
    </row>
    <row r="900" spans="12:22" ht="11.25">
      <c r="L900" s="64"/>
      <c r="M900" s="64"/>
      <c r="N900" s="64"/>
      <c r="O900" s="65"/>
      <c r="P900" s="64"/>
      <c r="Q900" s="64"/>
      <c r="R900" s="64"/>
      <c r="S900" s="64"/>
      <c r="T900" s="62"/>
      <c r="U900" s="62"/>
      <c r="V900" s="62"/>
    </row>
    <row r="901" spans="12:22" ht="11.25">
      <c r="L901" s="64"/>
      <c r="M901" s="64"/>
      <c r="N901" s="64"/>
      <c r="O901" s="65"/>
      <c r="P901" s="64"/>
      <c r="Q901" s="64"/>
      <c r="R901" s="64"/>
      <c r="S901" s="64"/>
      <c r="T901" s="62"/>
      <c r="U901" s="62"/>
      <c r="V901" s="62"/>
    </row>
    <row r="902" spans="12:22" ht="11.25">
      <c r="L902" s="64"/>
      <c r="M902" s="64"/>
      <c r="N902" s="64"/>
      <c r="O902" s="65"/>
      <c r="P902" s="64"/>
      <c r="Q902" s="64"/>
      <c r="R902" s="64"/>
      <c r="S902" s="64"/>
      <c r="T902" s="62"/>
      <c r="U902" s="62"/>
      <c r="V902" s="62"/>
    </row>
    <row r="903" spans="12:22" ht="11.25">
      <c r="L903" s="64"/>
      <c r="M903" s="64"/>
      <c r="N903" s="64"/>
      <c r="O903" s="65"/>
      <c r="P903" s="64"/>
      <c r="Q903" s="64"/>
      <c r="R903" s="64"/>
      <c r="S903" s="64"/>
      <c r="T903" s="62"/>
      <c r="U903" s="62"/>
      <c r="V903" s="62"/>
    </row>
    <row r="904" spans="12:22" ht="11.25">
      <c r="L904" s="64"/>
      <c r="M904" s="64"/>
      <c r="N904" s="64"/>
      <c r="O904" s="65"/>
      <c r="P904" s="64"/>
      <c r="Q904" s="64"/>
      <c r="R904" s="64"/>
      <c r="S904" s="64"/>
      <c r="T904" s="62"/>
      <c r="U904" s="62"/>
      <c r="V904" s="62"/>
    </row>
    <row r="905" spans="12:22" ht="11.25">
      <c r="L905" s="64"/>
      <c r="M905" s="64"/>
      <c r="N905" s="64"/>
      <c r="O905" s="65"/>
      <c r="P905" s="64"/>
      <c r="Q905" s="64"/>
      <c r="R905" s="64"/>
      <c r="S905" s="64"/>
      <c r="T905" s="62"/>
      <c r="U905" s="62"/>
      <c r="V905" s="62"/>
    </row>
    <row r="906" spans="12:22" ht="11.25">
      <c r="L906" s="64"/>
      <c r="M906" s="64"/>
      <c r="N906" s="64"/>
      <c r="O906" s="65"/>
      <c r="P906" s="64"/>
      <c r="Q906" s="64"/>
      <c r="R906" s="64"/>
      <c r="S906" s="64"/>
      <c r="T906" s="62"/>
      <c r="U906" s="62"/>
      <c r="V906" s="62"/>
    </row>
    <row r="907" spans="12:22" ht="11.25">
      <c r="L907" s="64"/>
      <c r="M907" s="64"/>
      <c r="N907" s="64"/>
      <c r="O907" s="65"/>
      <c r="P907" s="64"/>
      <c r="Q907" s="64"/>
      <c r="R907" s="64"/>
      <c r="S907" s="64"/>
      <c r="T907" s="62"/>
      <c r="U907" s="62"/>
      <c r="V907" s="62"/>
    </row>
    <row r="908" spans="12:22" ht="11.25">
      <c r="L908" s="64"/>
      <c r="M908" s="64"/>
      <c r="N908" s="64"/>
      <c r="O908" s="65"/>
      <c r="P908" s="64"/>
      <c r="Q908" s="64"/>
      <c r="R908" s="64"/>
      <c r="S908" s="64"/>
      <c r="T908" s="62"/>
      <c r="U908" s="62"/>
      <c r="V908" s="62"/>
    </row>
    <row r="909" spans="12:22" ht="11.25">
      <c r="L909" s="64"/>
      <c r="M909" s="64"/>
      <c r="N909" s="64"/>
      <c r="O909" s="65"/>
      <c r="P909" s="64"/>
      <c r="Q909" s="64"/>
      <c r="R909" s="64"/>
      <c r="S909" s="64"/>
      <c r="T909" s="62"/>
      <c r="U909" s="62"/>
      <c r="V909" s="62"/>
    </row>
    <row r="910" spans="12:22" ht="11.25">
      <c r="L910" s="64"/>
      <c r="M910" s="64"/>
      <c r="N910" s="64"/>
      <c r="O910" s="65"/>
      <c r="P910" s="64"/>
      <c r="Q910" s="64"/>
      <c r="R910" s="64"/>
      <c r="S910" s="64"/>
      <c r="T910" s="62"/>
      <c r="U910" s="62"/>
      <c r="V910" s="62"/>
    </row>
    <row r="911" spans="12:22" ht="11.25">
      <c r="L911" s="64"/>
      <c r="M911" s="64"/>
      <c r="N911" s="64"/>
      <c r="O911" s="65"/>
      <c r="P911" s="64"/>
      <c r="Q911" s="64"/>
      <c r="R911" s="64"/>
      <c r="S911" s="64"/>
      <c r="T911" s="62"/>
      <c r="U911" s="62"/>
      <c r="V911" s="62"/>
    </row>
    <row r="912" spans="12:22" ht="11.25">
      <c r="L912" s="64"/>
      <c r="M912" s="64"/>
      <c r="N912" s="64"/>
      <c r="O912" s="65"/>
      <c r="P912" s="64"/>
      <c r="Q912" s="64"/>
      <c r="R912" s="64"/>
      <c r="S912" s="64"/>
      <c r="T912" s="62"/>
      <c r="U912" s="62"/>
      <c r="V912" s="62"/>
    </row>
    <row r="913" spans="12:22" ht="11.25">
      <c r="L913" s="64"/>
      <c r="M913" s="64"/>
      <c r="N913" s="64"/>
      <c r="O913" s="65"/>
      <c r="P913" s="64"/>
      <c r="Q913" s="64"/>
      <c r="R913" s="64"/>
      <c r="S913" s="64"/>
      <c r="T913" s="62"/>
      <c r="U913" s="62"/>
      <c r="V913" s="62"/>
    </row>
    <row r="914" spans="12:22" ht="11.25">
      <c r="L914" s="64"/>
      <c r="M914" s="64"/>
      <c r="N914" s="64"/>
      <c r="O914" s="65"/>
      <c r="P914" s="64"/>
      <c r="Q914" s="64"/>
      <c r="R914" s="64"/>
      <c r="S914" s="64"/>
      <c r="T914" s="62"/>
      <c r="U914" s="62"/>
      <c r="V914" s="62"/>
    </row>
    <row r="915" spans="12:22" ht="11.25">
      <c r="L915" s="64"/>
      <c r="M915" s="64"/>
      <c r="N915" s="64"/>
      <c r="O915" s="65"/>
      <c r="P915" s="64"/>
      <c r="Q915" s="64"/>
      <c r="R915" s="64"/>
      <c r="S915" s="64"/>
      <c r="T915" s="62"/>
      <c r="U915" s="62"/>
      <c r="V915" s="62"/>
    </row>
    <row r="916" spans="12:22" ht="11.25">
      <c r="L916" s="64"/>
      <c r="M916" s="64"/>
      <c r="N916" s="64"/>
      <c r="O916" s="65"/>
      <c r="P916" s="64"/>
      <c r="Q916" s="64"/>
      <c r="R916" s="64"/>
      <c r="S916" s="64"/>
      <c r="T916" s="62"/>
      <c r="U916" s="62"/>
      <c r="V916" s="62"/>
    </row>
    <row r="917" spans="12:22" ht="11.25">
      <c r="L917" s="64"/>
      <c r="M917" s="64"/>
      <c r="N917" s="64"/>
      <c r="O917" s="65"/>
      <c r="P917" s="64"/>
      <c r="Q917" s="64"/>
      <c r="R917" s="64"/>
      <c r="S917" s="64"/>
      <c r="T917" s="62"/>
      <c r="U917" s="62"/>
      <c r="V917" s="62"/>
    </row>
    <row r="918" spans="12:22" ht="11.25">
      <c r="L918" s="64"/>
      <c r="M918" s="64"/>
      <c r="N918" s="64"/>
      <c r="O918" s="65"/>
      <c r="P918" s="64"/>
      <c r="Q918" s="64"/>
      <c r="R918" s="64"/>
      <c r="S918" s="64"/>
      <c r="T918" s="62"/>
      <c r="U918" s="62"/>
      <c r="V918" s="62"/>
    </row>
    <row r="919" spans="12:22" ht="11.25">
      <c r="L919" s="64"/>
      <c r="M919" s="64"/>
      <c r="N919" s="64"/>
      <c r="O919" s="65"/>
      <c r="P919" s="64"/>
      <c r="Q919" s="64"/>
      <c r="R919" s="64"/>
      <c r="S919" s="64"/>
      <c r="T919" s="62"/>
      <c r="U919" s="62"/>
      <c r="V919" s="62"/>
    </row>
    <row r="920" spans="12:22" ht="11.25">
      <c r="L920" s="64"/>
      <c r="M920" s="64"/>
      <c r="N920" s="64"/>
      <c r="O920" s="65"/>
      <c r="P920" s="64"/>
      <c r="Q920" s="64"/>
      <c r="R920" s="64"/>
      <c r="S920" s="64"/>
      <c r="T920" s="62"/>
      <c r="U920" s="62"/>
      <c r="V920" s="62"/>
    </row>
    <row r="921" spans="12:22" ht="11.25">
      <c r="L921" s="64"/>
      <c r="M921" s="64"/>
      <c r="N921" s="64"/>
      <c r="O921" s="65"/>
      <c r="P921" s="64"/>
      <c r="Q921" s="64"/>
      <c r="R921" s="64"/>
      <c r="S921" s="64"/>
      <c r="T921" s="62"/>
      <c r="U921" s="62"/>
      <c r="V921" s="62"/>
    </row>
    <row r="922" spans="12:22" ht="11.25">
      <c r="L922" s="64"/>
      <c r="M922" s="64"/>
      <c r="N922" s="64"/>
      <c r="O922" s="65"/>
      <c r="P922" s="64"/>
      <c r="Q922" s="64"/>
      <c r="R922" s="64"/>
      <c r="S922" s="64"/>
      <c r="T922" s="62"/>
      <c r="U922" s="62"/>
      <c r="V922" s="62"/>
    </row>
    <row r="923" spans="12:22" ht="11.25">
      <c r="L923" s="64"/>
      <c r="M923" s="64"/>
      <c r="N923" s="64"/>
      <c r="O923" s="65"/>
      <c r="P923" s="64"/>
      <c r="Q923" s="64"/>
      <c r="R923" s="64"/>
      <c r="S923" s="64"/>
      <c r="T923" s="62"/>
      <c r="U923" s="62"/>
      <c r="V923" s="62"/>
    </row>
    <row r="924" spans="12:22" ht="11.25">
      <c r="L924" s="64"/>
      <c r="M924" s="64"/>
      <c r="N924" s="64"/>
      <c r="O924" s="65"/>
      <c r="P924" s="64"/>
      <c r="Q924" s="64"/>
      <c r="R924" s="64"/>
      <c r="S924" s="64"/>
      <c r="T924" s="62"/>
      <c r="U924" s="62"/>
      <c r="V924" s="62"/>
    </row>
    <row r="925" spans="12:22" ht="11.25">
      <c r="L925" s="64"/>
      <c r="M925" s="64"/>
      <c r="N925" s="64"/>
      <c r="O925" s="65"/>
      <c r="P925" s="64"/>
      <c r="Q925" s="64"/>
      <c r="R925" s="64"/>
      <c r="S925" s="64"/>
      <c r="T925" s="62"/>
      <c r="U925" s="62"/>
      <c r="V925" s="62"/>
    </row>
    <row r="926" spans="12:22" ht="11.25">
      <c r="L926" s="64"/>
      <c r="M926" s="64"/>
      <c r="N926" s="64"/>
      <c r="O926" s="65"/>
      <c r="P926" s="64"/>
      <c r="Q926" s="64"/>
      <c r="R926" s="64"/>
      <c r="S926" s="64"/>
      <c r="T926" s="62"/>
      <c r="U926" s="62"/>
      <c r="V926" s="62"/>
    </row>
    <row r="927" spans="12:22" ht="11.25">
      <c r="L927" s="64"/>
      <c r="M927" s="64"/>
      <c r="N927" s="64"/>
      <c r="O927" s="65"/>
      <c r="P927" s="64"/>
      <c r="Q927" s="64"/>
      <c r="R927" s="64"/>
      <c r="S927" s="64"/>
      <c r="T927" s="62"/>
      <c r="U927" s="62"/>
      <c r="V927" s="62"/>
    </row>
    <row r="928" spans="12:22" ht="11.25">
      <c r="L928" s="64"/>
      <c r="M928" s="64"/>
      <c r="N928" s="64"/>
      <c r="O928" s="65"/>
      <c r="P928" s="64"/>
      <c r="Q928" s="64"/>
      <c r="R928" s="64"/>
      <c r="S928" s="64"/>
      <c r="T928" s="62"/>
      <c r="U928" s="62"/>
      <c r="V928" s="62"/>
    </row>
    <row r="929" spans="12:22" ht="11.25">
      <c r="L929" s="64"/>
      <c r="M929" s="64"/>
      <c r="N929" s="64"/>
      <c r="O929" s="65"/>
      <c r="P929" s="64"/>
      <c r="Q929" s="64"/>
      <c r="R929" s="64"/>
      <c r="S929" s="64"/>
      <c r="T929" s="62"/>
      <c r="U929" s="62"/>
      <c r="V929" s="62"/>
    </row>
    <row r="930" spans="12:22" ht="11.25">
      <c r="L930" s="64"/>
      <c r="M930" s="64"/>
      <c r="N930" s="64"/>
      <c r="O930" s="65"/>
      <c r="P930" s="64"/>
      <c r="Q930" s="64"/>
      <c r="R930" s="64"/>
      <c r="S930" s="64"/>
      <c r="T930" s="62"/>
      <c r="U930" s="62"/>
      <c r="V930" s="62"/>
    </row>
    <row r="931" spans="12:22" ht="11.25">
      <c r="L931" s="64"/>
      <c r="M931" s="64"/>
      <c r="N931" s="64"/>
      <c r="O931" s="65"/>
      <c r="P931" s="64"/>
      <c r="Q931" s="64"/>
      <c r="R931" s="64"/>
      <c r="S931" s="64"/>
      <c r="T931" s="62"/>
      <c r="U931" s="62"/>
      <c r="V931" s="62"/>
    </row>
    <row r="932" spans="12:22" ht="11.25">
      <c r="L932" s="64"/>
      <c r="M932" s="64"/>
      <c r="N932" s="64"/>
      <c r="O932" s="65"/>
      <c r="P932" s="64"/>
      <c r="Q932" s="64"/>
      <c r="R932" s="64"/>
      <c r="S932" s="64"/>
      <c r="T932" s="62"/>
      <c r="U932" s="62"/>
      <c r="V932" s="62"/>
    </row>
    <row r="933" spans="12:22" ht="11.25">
      <c r="L933" s="64"/>
      <c r="M933" s="64"/>
      <c r="N933" s="64"/>
      <c r="O933" s="65"/>
      <c r="P933" s="64"/>
      <c r="Q933" s="64"/>
      <c r="R933" s="64"/>
      <c r="S933" s="64"/>
      <c r="T933" s="62"/>
      <c r="U933" s="62"/>
      <c r="V933" s="62"/>
    </row>
    <row r="934" spans="12:22" ht="11.25">
      <c r="L934" s="64"/>
      <c r="M934" s="64"/>
      <c r="N934" s="64"/>
      <c r="O934" s="65"/>
      <c r="P934" s="64"/>
      <c r="Q934" s="64"/>
      <c r="R934" s="64"/>
      <c r="S934" s="64"/>
      <c r="T934" s="62"/>
      <c r="U934" s="62"/>
      <c r="V934" s="62"/>
    </row>
    <row r="935" spans="12:22" ht="11.25">
      <c r="L935" s="64"/>
      <c r="M935" s="64"/>
      <c r="N935" s="64"/>
      <c r="O935" s="65"/>
      <c r="P935" s="64"/>
      <c r="Q935" s="64"/>
      <c r="R935" s="64"/>
      <c r="S935" s="64"/>
      <c r="T935" s="62"/>
      <c r="U935" s="62"/>
      <c r="V935" s="62"/>
    </row>
    <row r="936" spans="12:22" ht="11.25">
      <c r="L936" s="64"/>
      <c r="M936" s="64"/>
      <c r="N936" s="64"/>
      <c r="O936" s="65"/>
      <c r="P936" s="64"/>
      <c r="Q936" s="64"/>
      <c r="R936" s="64"/>
      <c r="S936" s="64"/>
      <c r="T936" s="62"/>
      <c r="U936" s="62"/>
      <c r="V936" s="62"/>
    </row>
    <row r="937" spans="12:22" ht="11.25">
      <c r="L937" s="64"/>
      <c r="M937" s="64"/>
      <c r="N937" s="64"/>
      <c r="O937" s="65"/>
      <c r="P937" s="64"/>
      <c r="Q937" s="64"/>
      <c r="R937" s="64"/>
      <c r="S937" s="64"/>
      <c r="T937" s="62"/>
      <c r="U937" s="62"/>
      <c r="V937" s="62"/>
    </row>
    <row r="938" spans="12:22" ht="11.25">
      <c r="L938" s="64"/>
      <c r="M938" s="64"/>
      <c r="N938" s="64"/>
      <c r="O938" s="65"/>
      <c r="P938" s="64"/>
      <c r="Q938" s="64"/>
      <c r="R938" s="64"/>
      <c r="S938" s="64"/>
      <c r="T938" s="62"/>
      <c r="U938" s="62"/>
      <c r="V938" s="62"/>
    </row>
    <row r="939" spans="12:22" ht="11.25">
      <c r="L939" s="64"/>
      <c r="M939" s="64"/>
      <c r="N939" s="64"/>
      <c r="O939" s="65"/>
      <c r="P939" s="64"/>
      <c r="Q939" s="64"/>
      <c r="R939" s="64"/>
      <c r="S939" s="64"/>
      <c r="T939" s="62"/>
      <c r="U939" s="62"/>
      <c r="V939" s="62"/>
    </row>
    <row r="940" spans="12:22" ht="11.25">
      <c r="L940" s="64"/>
      <c r="M940" s="64"/>
      <c r="N940" s="64"/>
      <c r="O940" s="65"/>
      <c r="P940" s="64"/>
      <c r="Q940" s="64"/>
      <c r="R940" s="64"/>
      <c r="S940" s="64"/>
      <c r="T940" s="62"/>
      <c r="U940" s="62"/>
      <c r="V940" s="62"/>
    </row>
    <row r="941" spans="12:22" ht="11.25">
      <c r="L941" s="64"/>
      <c r="M941" s="64"/>
      <c r="N941" s="64"/>
      <c r="O941" s="65"/>
      <c r="P941" s="64"/>
      <c r="Q941" s="64"/>
      <c r="R941" s="64"/>
      <c r="S941" s="64"/>
      <c r="T941" s="62"/>
      <c r="U941" s="62"/>
      <c r="V941" s="62"/>
    </row>
    <row r="942" spans="12:22" ht="11.25">
      <c r="L942" s="64"/>
      <c r="M942" s="64"/>
      <c r="N942" s="64"/>
      <c r="O942" s="65"/>
      <c r="P942" s="64"/>
      <c r="Q942" s="64"/>
      <c r="R942" s="64"/>
      <c r="S942" s="64"/>
      <c r="T942" s="62"/>
      <c r="U942" s="62"/>
      <c r="V942" s="62"/>
    </row>
    <row r="943" spans="12:22" ht="11.25">
      <c r="L943" s="64"/>
      <c r="M943" s="64"/>
      <c r="N943" s="64"/>
      <c r="O943" s="65"/>
      <c r="P943" s="64"/>
      <c r="Q943" s="64"/>
      <c r="R943" s="64"/>
      <c r="S943" s="64"/>
      <c r="T943" s="62"/>
      <c r="U943" s="62"/>
      <c r="V943" s="62"/>
    </row>
    <row r="944" spans="12:22" ht="11.25">
      <c r="L944" s="64"/>
      <c r="M944" s="64"/>
      <c r="N944" s="64"/>
      <c r="O944" s="65"/>
      <c r="P944" s="64"/>
      <c r="Q944" s="64"/>
      <c r="R944" s="64"/>
      <c r="S944" s="64"/>
      <c r="T944" s="62"/>
      <c r="U944" s="62"/>
      <c r="V944" s="62"/>
    </row>
    <row r="945" spans="12:22" ht="11.25">
      <c r="L945" s="64"/>
      <c r="M945" s="64"/>
      <c r="N945" s="64"/>
      <c r="O945" s="65"/>
      <c r="P945" s="64"/>
      <c r="Q945" s="64"/>
      <c r="R945" s="64"/>
      <c r="S945" s="64"/>
      <c r="T945" s="62"/>
      <c r="U945" s="62"/>
      <c r="V945" s="62"/>
    </row>
    <row r="946" spans="12:22" ht="11.25">
      <c r="L946" s="64"/>
      <c r="M946" s="64"/>
      <c r="N946" s="64"/>
      <c r="O946" s="65"/>
      <c r="P946" s="64"/>
      <c r="Q946" s="64"/>
      <c r="R946" s="64"/>
      <c r="S946" s="64"/>
      <c r="T946" s="62"/>
      <c r="U946" s="62"/>
      <c r="V946" s="62"/>
    </row>
    <row r="947" spans="12:22" ht="11.25">
      <c r="L947" s="64"/>
      <c r="M947" s="64"/>
      <c r="N947" s="64"/>
      <c r="O947" s="65"/>
      <c r="P947" s="64"/>
      <c r="Q947" s="64"/>
      <c r="R947" s="64"/>
      <c r="S947" s="64"/>
      <c r="T947" s="62"/>
      <c r="U947" s="62"/>
      <c r="V947" s="62"/>
    </row>
    <row r="948" spans="12:22" ht="11.25">
      <c r="L948" s="64"/>
      <c r="M948" s="64"/>
      <c r="N948" s="64"/>
      <c r="O948" s="65"/>
      <c r="P948" s="64"/>
      <c r="Q948" s="64"/>
      <c r="R948" s="64"/>
      <c r="S948" s="64"/>
      <c r="T948" s="62"/>
      <c r="U948" s="62"/>
      <c r="V948" s="62"/>
    </row>
    <row r="949" spans="12:22" ht="11.25">
      <c r="L949" s="64"/>
      <c r="M949" s="64"/>
      <c r="N949" s="64"/>
      <c r="O949" s="65"/>
      <c r="P949" s="64"/>
      <c r="Q949" s="64"/>
      <c r="R949" s="64"/>
      <c r="S949" s="64"/>
      <c r="T949" s="62"/>
      <c r="U949" s="62"/>
      <c r="V949" s="62"/>
    </row>
    <row r="950" spans="12:22" ht="11.25">
      <c r="L950" s="64"/>
      <c r="M950" s="64"/>
      <c r="N950" s="64"/>
      <c r="O950" s="65"/>
      <c r="P950" s="64"/>
      <c r="Q950" s="64"/>
      <c r="R950" s="64"/>
      <c r="S950" s="64"/>
      <c r="T950" s="62"/>
      <c r="U950" s="62"/>
      <c r="V950" s="62"/>
    </row>
    <row r="951" spans="12:22" ht="11.25">
      <c r="L951" s="64"/>
      <c r="M951" s="64"/>
      <c r="N951" s="64"/>
      <c r="O951" s="65"/>
      <c r="P951" s="64"/>
      <c r="Q951" s="64"/>
      <c r="R951" s="64"/>
      <c r="S951" s="64"/>
      <c r="T951" s="62"/>
      <c r="U951" s="62"/>
      <c r="V951" s="62"/>
    </row>
    <row r="952" spans="12:22" ht="11.25">
      <c r="L952" s="64"/>
      <c r="M952" s="64"/>
      <c r="N952" s="64"/>
      <c r="O952" s="65"/>
      <c r="P952" s="64"/>
      <c r="Q952" s="64"/>
      <c r="R952" s="64"/>
      <c r="S952" s="64"/>
      <c r="T952" s="62"/>
      <c r="U952" s="62"/>
      <c r="V952" s="62"/>
    </row>
    <row r="953" spans="12:22" ht="11.25">
      <c r="L953" s="64"/>
      <c r="M953" s="64"/>
      <c r="N953" s="64"/>
      <c r="O953" s="65"/>
      <c r="P953" s="64"/>
      <c r="Q953" s="64"/>
      <c r="R953" s="64"/>
      <c r="S953" s="64"/>
      <c r="T953" s="62"/>
      <c r="U953" s="62"/>
      <c r="V953" s="62"/>
    </row>
    <row r="954" spans="12:22" ht="11.25">
      <c r="L954" s="64"/>
      <c r="M954" s="64"/>
      <c r="N954" s="64"/>
      <c r="O954" s="65"/>
      <c r="P954" s="64"/>
      <c r="Q954" s="64"/>
      <c r="R954" s="64"/>
      <c r="S954" s="64"/>
      <c r="T954" s="62"/>
      <c r="U954" s="62"/>
      <c r="V954" s="62"/>
    </row>
    <row r="955" spans="12:22" ht="11.25">
      <c r="L955" s="64"/>
      <c r="M955" s="64"/>
      <c r="N955" s="64"/>
      <c r="O955" s="65"/>
      <c r="P955" s="64"/>
      <c r="Q955" s="64"/>
      <c r="R955" s="64"/>
      <c r="S955" s="64"/>
      <c r="T955" s="62"/>
      <c r="U955" s="62"/>
      <c r="V955" s="62"/>
    </row>
    <row r="956" spans="12:22" ht="11.25">
      <c r="L956" s="64"/>
      <c r="M956" s="64"/>
      <c r="N956" s="64"/>
      <c r="O956" s="65"/>
      <c r="P956" s="64"/>
      <c r="Q956" s="64"/>
      <c r="R956" s="64"/>
      <c r="S956" s="64"/>
      <c r="T956" s="62"/>
      <c r="U956" s="62"/>
      <c r="V956" s="62"/>
    </row>
    <row r="957" spans="12:22" ht="11.25">
      <c r="L957" s="64"/>
      <c r="M957" s="64"/>
      <c r="N957" s="64"/>
      <c r="O957" s="65"/>
      <c r="P957" s="64"/>
      <c r="Q957" s="64"/>
      <c r="R957" s="64"/>
      <c r="S957" s="64"/>
      <c r="T957" s="62"/>
      <c r="U957" s="62"/>
      <c r="V957" s="62"/>
    </row>
    <row r="958" spans="12:22" ht="11.25">
      <c r="L958" s="64"/>
      <c r="M958" s="64"/>
      <c r="N958" s="64"/>
      <c r="O958" s="65"/>
      <c r="P958" s="64"/>
      <c r="Q958" s="64"/>
      <c r="R958" s="64"/>
      <c r="S958" s="64"/>
      <c r="T958" s="62"/>
      <c r="U958" s="62"/>
      <c r="V958" s="62"/>
    </row>
    <row r="959" spans="12:22" ht="11.25">
      <c r="L959" s="64"/>
      <c r="M959" s="64"/>
      <c r="N959" s="64"/>
      <c r="O959" s="65"/>
      <c r="P959" s="64"/>
      <c r="Q959" s="64"/>
      <c r="R959" s="64"/>
      <c r="S959" s="64"/>
      <c r="T959" s="62"/>
      <c r="U959" s="62"/>
      <c r="V959" s="62"/>
    </row>
    <row r="960" spans="12:22" ht="11.25">
      <c r="L960" s="64"/>
      <c r="M960" s="64"/>
      <c r="N960" s="64"/>
      <c r="O960" s="65"/>
      <c r="P960" s="64"/>
      <c r="Q960" s="64"/>
      <c r="R960" s="64"/>
      <c r="S960" s="64"/>
      <c r="T960" s="62"/>
      <c r="U960" s="62"/>
      <c r="V960" s="62"/>
    </row>
    <row r="961" spans="12:22" ht="11.25">
      <c r="L961" s="64"/>
      <c r="M961" s="64"/>
      <c r="N961" s="64"/>
      <c r="O961" s="65"/>
      <c r="P961" s="64"/>
      <c r="Q961" s="64"/>
      <c r="R961" s="64"/>
      <c r="S961" s="64"/>
      <c r="T961" s="62"/>
      <c r="U961" s="62"/>
      <c r="V961" s="62"/>
    </row>
    <row r="962" spans="12:22" ht="11.25">
      <c r="L962" s="64"/>
      <c r="M962" s="64"/>
      <c r="N962" s="64"/>
      <c r="O962" s="65"/>
      <c r="P962" s="64"/>
      <c r="Q962" s="64"/>
      <c r="R962" s="64"/>
      <c r="S962" s="64"/>
      <c r="T962" s="62"/>
      <c r="U962" s="62"/>
      <c r="V962" s="62"/>
    </row>
    <row r="963" spans="12:22" ht="11.25">
      <c r="L963" s="64"/>
      <c r="M963" s="64"/>
      <c r="N963" s="64"/>
      <c r="O963" s="65"/>
      <c r="P963" s="64"/>
      <c r="Q963" s="64"/>
      <c r="R963" s="64"/>
      <c r="S963" s="64"/>
      <c r="T963" s="62"/>
      <c r="U963" s="62"/>
      <c r="V963" s="62"/>
    </row>
    <row r="964" spans="12:22" ht="11.25">
      <c r="L964" s="64"/>
      <c r="M964" s="64"/>
      <c r="N964" s="64"/>
      <c r="O964" s="65"/>
      <c r="P964" s="64"/>
      <c r="Q964" s="64"/>
      <c r="R964" s="64"/>
      <c r="S964" s="64"/>
      <c r="T964" s="62"/>
      <c r="U964" s="62"/>
      <c r="V964" s="62"/>
    </row>
    <row r="965" spans="12:22" ht="11.25">
      <c r="L965" s="64"/>
      <c r="M965" s="64"/>
      <c r="N965" s="64"/>
      <c r="O965" s="65"/>
      <c r="P965" s="64"/>
      <c r="Q965" s="64"/>
      <c r="R965" s="64"/>
      <c r="S965" s="64"/>
      <c r="T965" s="62"/>
      <c r="U965" s="62"/>
      <c r="V965" s="62"/>
    </row>
    <row r="966" spans="12:22" ht="11.25">
      <c r="L966" s="64"/>
      <c r="M966" s="64"/>
      <c r="N966" s="64"/>
      <c r="O966" s="65"/>
      <c r="P966" s="64"/>
      <c r="Q966" s="64"/>
      <c r="R966" s="64"/>
      <c r="S966" s="64"/>
      <c r="T966" s="62"/>
      <c r="U966" s="62"/>
      <c r="V966" s="62"/>
    </row>
    <row r="967" spans="12:22" ht="11.25">
      <c r="L967" s="64"/>
      <c r="M967" s="64"/>
      <c r="N967" s="64"/>
      <c r="O967" s="65"/>
      <c r="P967" s="64"/>
      <c r="Q967" s="64"/>
      <c r="R967" s="64"/>
      <c r="S967" s="64"/>
      <c r="T967" s="62"/>
      <c r="U967" s="62"/>
      <c r="V967" s="62"/>
    </row>
    <row r="968" spans="12:22" ht="11.25">
      <c r="L968" s="64"/>
      <c r="M968" s="64"/>
      <c r="N968" s="64"/>
      <c r="O968" s="65"/>
      <c r="P968" s="64"/>
      <c r="Q968" s="64"/>
      <c r="R968" s="64"/>
      <c r="S968" s="64"/>
      <c r="T968" s="62"/>
      <c r="U968" s="62"/>
      <c r="V968" s="62"/>
    </row>
    <row r="969" spans="12:22" ht="11.25">
      <c r="L969" s="64"/>
      <c r="M969" s="64"/>
      <c r="N969" s="64"/>
      <c r="O969" s="65"/>
      <c r="P969" s="64"/>
      <c r="Q969" s="64"/>
      <c r="R969" s="64"/>
      <c r="S969" s="64"/>
      <c r="T969" s="62"/>
      <c r="U969" s="62"/>
      <c r="V969" s="62"/>
    </row>
    <row r="970" spans="12:22" ht="11.25">
      <c r="L970" s="64"/>
      <c r="M970" s="64"/>
      <c r="N970" s="64"/>
      <c r="O970" s="65"/>
      <c r="P970" s="64"/>
      <c r="Q970" s="64"/>
      <c r="R970" s="64"/>
      <c r="S970" s="64"/>
      <c r="T970" s="62"/>
      <c r="U970" s="62"/>
      <c r="V970" s="62"/>
    </row>
    <row r="971" spans="12:22" ht="11.25">
      <c r="L971" s="64"/>
      <c r="M971" s="64"/>
      <c r="N971" s="64"/>
      <c r="O971" s="65"/>
      <c r="P971" s="64"/>
      <c r="Q971" s="64"/>
      <c r="R971" s="64"/>
      <c r="S971" s="64"/>
      <c r="T971" s="62"/>
      <c r="U971" s="62"/>
      <c r="V971" s="62"/>
    </row>
    <row r="972" spans="12:22" ht="11.25">
      <c r="L972" s="64"/>
      <c r="M972" s="64"/>
      <c r="N972" s="64"/>
      <c r="O972" s="65"/>
      <c r="P972" s="64"/>
      <c r="Q972" s="64"/>
      <c r="R972" s="64"/>
      <c r="S972" s="64"/>
      <c r="T972" s="62"/>
      <c r="U972" s="62"/>
      <c r="V972" s="62"/>
    </row>
    <row r="973" spans="12:22" ht="11.25">
      <c r="L973" s="64"/>
      <c r="M973" s="64"/>
      <c r="N973" s="64"/>
      <c r="O973" s="65"/>
      <c r="P973" s="64"/>
      <c r="Q973" s="64"/>
      <c r="R973" s="64"/>
      <c r="S973" s="64"/>
      <c r="T973" s="62"/>
      <c r="U973" s="62"/>
      <c r="V973" s="62"/>
    </row>
    <row r="974" spans="12:22" ht="11.25">
      <c r="L974" s="64"/>
      <c r="M974" s="64"/>
      <c r="N974" s="64"/>
      <c r="O974" s="65"/>
      <c r="P974" s="64"/>
      <c r="Q974" s="64"/>
      <c r="R974" s="64"/>
      <c r="S974" s="64"/>
      <c r="T974" s="62"/>
      <c r="U974" s="62"/>
      <c r="V974" s="62"/>
    </row>
    <row r="975" spans="12:22" ht="11.25">
      <c r="L975" s="64"/>
      <c r="M975" s="64"/>
      <c r="N975" s="64"/>
      <c r="O975" s="65"/>
      <c r="P975" s="64"/>
      <c r="Q975" s="64"/>
      <c r="R975" s="64"/>
      <c r="S975" s="64"/>
      <c r="T975" s="62"/>
      <c r="U975" s="62"/>
      <c r="V975" s="62"/>
    </row>
    <row r="976" spans="12:22" ht="11.25">
      <c r="L976" s="64"/>
      <c r="M976" s="64"/>
      <c r="N976" s="64"/>
      <c r="O976" s="65"/>
      <c r="P976" s="64"/>
      <c r="Q976" s="64"/>
      <c r="R976" s="64"/>
      <c r="S976" s="64"/>
      <c r="T976" s="62"/>
      <c r="U976" s="62"/>
      <c r="V976" s="62"/>
    </row>
    <row r="977" spans="12:22" ht="11.25">
      <c r="L977" s="64"/>
      <c r="M977" s="64"/>
      <c r="N977" s="64"/>
      <c r="O977" s="65"/>
      <c r="P977" s="64"/>
      <c r="Q977" s="64"/>
      <c r="R977" s="64"/>
      <c r="S977" s="64"/>
      <c r="T977" s="62"/>
      <c r="U977" s="62"/>
      <c r="V977" s="62"/>
    </row>
    <row r="978" spans="12:22" ht="11.25">
      <c r="L978" s="64"/>
      <c r="M978" s="64"/>
      <c r="N978" s="64"/>
      <c r="O978" s="65"/>
      <c r="P978" s="64"/>
      <c r="Q978" s="64"/>
      <c r="R978" s="64"/>
      <c r="S978" s="64"/>
      <c r="T978" s="62"/>
      <c r="U978" s="62"/>
      <c r="V978" s="62"/>
    </row>
    <row r="979" spans="12:22" ht="11.25">
      <c r="L979" s="64"/>
      <c r="M979" s="64"/>
      <c r="N979" s="64"/>
      <c r="O979" s="65"/>
      <c r="P979" s="64"/>
      <c r="Q979" s="64"/>
      <c r="R979" s="64"/>
      <c r="S979" s="64"/>
      <c r="T979" s="62"/>
      <c r="U979" s="62"/>
      <c r="V979" s="62"/>
    </row>
    <row r="980" spans="12:22" ht="11.25">
      <c r="L980" s="64"/>
      <c r="M980" s="64"/>
      <c r="N980" s="64"/>
      <c r="O980" s="65"/>
      <c r="P980" s="64"/>
      <c r="Q980" s="64"/>
      <c r="R980" s="64"/>
      <c r="S980" s="64"/>
      <c r="T980" s="62"/>
      <c r="U980" s="62"/>
      <c r="V980" s="62"/>
    </row>
    <row r="981" spans="12:22" ht="11.25">
      <c r="L981" s="64"/>
      <c r="M981" s="64"/>
      <c r="N981" s="64"/>
      <c r="O981" s="65"/>
      <c r="P981" s="64"/>
      <c r="Q981" s="64"/>
      <c r="R981" s="64"/>
      <c r="S981" s="64"/>
      <c r="T981" s="62"/>
      <c r="U981" s="62"/>
      <c r="V981" s="62"/>
    </row>
    <row r="982" spans="12:22" ht="11.25">
      <c r="L982" s="64"/>
      <c r="M982" s="64"/>
      <c r="N982" s="64"/>
      <c r="O982" s="65"/>
      <c r="P982" s="64"/>
      <c r="Q982" s="64"/>
      <c r="R982" s="64"/>
      <c r="S982" s="64"/>
      <c r="T982" s="62"/>
      <c r="U982" s="62"/>
      <c r="V982" s="62"/>
    </row>
    <row r="983" spans="12:22" ht="11.25">
      <c r="L983" s="64"/>
      <c r="M983" s="64"/>
      <c r="N983" s="64"/>
      <c r="O983" s="65"/>
      <c r="P983" s="64"/>
      <c r="Q983" s="64"/>
      <c r="R983" s="64"/>
      <c r="S983" s="64"/>
      <c r="T983" s="62"/>
      <c r="U983" s="62"/>
      <c r="V983" s="62"/>
    </row>
    <row r="984" spans="12:22" ht="11.25">
      <c r="L984" s="64"/>
      <c r="M984" s="64"/>
      <c r="N984" s="64"/>
      <c r="O984" s="65"/>
      <c r="P984" s="64"/>
      <c r="Q984" s="64"/>
      <c r="R984" s="64"/>
      <c r="S984" s="64"/>
      <c r="T984" s="62"/>
      <c r="U984" s="62"/>
      <c r="V984" s="62"/>
    </row>
    <row r="985" spans="12:22" ht="11.25">
      <c r="L985" s="64"/>
      <c r="M985" s="64"/>
      <c r="N985" s="64"/>
      <c r="O985" s="65"/>
      <c r="P985" s="64"/>
      <c r="Q985" s="64"/>
      <c r="R985" s="64"/>
      <c r="S985" s="64"/>
      <c r="T985" s="62"/>
      <c r="U985" s="62"/>
      <c r="V985" s="62"/>
    </row>
    <row r="986" spans="12:22" ht="11.25">
      <c r="L986" s="64"/>
      <c r="M986" s="64"/>
      <c r="N986" s="64"/>
      <c r="O986" s="65"/>
      <c r="P986" s="64"/>
      <c r="Q986" s="64"/>
      <c r="R986" s="64"/>
      <c r="S986" s="64"/>
      <c r="T986" s="62"/>
      <c r="U986" s="62"/>
      <c r="V986" s="62"/>
    </row>
    <row r="987" spans="12:22" ht="11.25">
      <c r="L987" s="64"/>
      <c r="M987" s="64"/>
      <c r="N987" s="64"/>
      <c r="O987" s="65"/>
      <c r="P987" s="64"/>
      <c r="Q987" s="64"/>
      <c r="R987" s="64"/>
      <c r="S987" s="64"/>
      <c r="T987" s="62"/>
      <c r="U987" s="62"/>
      <c r="V987" s="62"/>
    </row>
    <row r="988" spans="12:22" ht="11.25">
      <c r="L988" s="64"/>
      <c r="M988" s="64"/>
      <c r="N988" s="64"/>
      <c r="O988" s="65"/>
      <c r="P988" s="64"/>
      <c r="Q988" s="64"/>
      <c r="R988" s="64"/>
      <c r="S988" s="64"/>
      <c r="T988" s="62"/>
      <c r="U988" s="62"/>
      <c r="V988" s="62"/>
    </row>
    <row r="989" spans="12:22" ht="11.25">
      <c r="L989" s="64"/>
      <c r="M989" s="64"/>
      <c r="N989" s="64"/>
      <c r="O989" s="65"/>
      <c r="P989" s="64"/>
      <c r="Q989" s="64"/>
      <c r="R989" s="64"/>
      <c r="S989" s="64"/>
      <c r="T989" s="62"/>
      <c r="U989" s="62"/>
      <c r="V989" s="62"/>
    </row>
    <row r="990" spans="12:22" ht="11.25">
      <c r="L990" s="64"/>
      <c r="M990" s="64"/>
      <c r="N990" s="64"/>
      <c r="O990" s="65"/>
      <c r="P990" s="64"/>
      <c r="Q990" s="64"/>
      <c r="R990" s="64"/>
      <c r="S990" s="64"/>
      <c r="T990" s="62"/>
      <c r="U990" s="62"/>
      <c r="V990" s="62"/>
    </row>
    <row r="991" spans="12:22" ht="11.25">
      <c r="L991" s="64"/>
      <c r="M991" s="64"/>
      <c r="N991" s="64"/>
      <c r="O991" s="65"/>
      <c r="P991" s="64"/>
      <c r="Q991" s="64"/>
      <c r="R991" s="64"/>
      <c r="S991" s="64"/>
      <c r="T991" s="62"/>
      <c r="U991" s="62"/>
      <c r="V991" s="62"/>
    </row>
    <row r="992" spans="12:22" ht="11.25">
      <c r="L992" s="64"/>
      <c r="M992" s="64"/>
      <c r="N992" s="64"/>
      <c r="O992" s="65"/>
      <c r="P992" s="64"/>
      <c r="Q992" s="64"/>
      <c r="R992" s="64"/>
      <c r="S992" s="64"/>
      <c r="T992" s="62"/>
      <c r="U992" s="62"/>
      <c r="V992" s="62"/>
    </row>
    <row r="993" spans="12:22" ht="11.25">
      <c r="L993" s="64"/>
      <c r="M993" s="64"/>
      <c r="N993" s="64"/>
      <c r="O993" s="65"/>
      <c r="P993" s="64"/>
      <c r="Q993" s="64"/>
      <c r="R993" s="64"/>
      <c r="S993" s="64"/>
      <c r="T993" s="62"/>
      <c r="U993" s="62"/>
      <c r="V993" s="62"/>
    </row>
    <row r="994" spans="12:22" ht="11.25">
      <c r="L994" s="64"/>
      <c r="M994" s="64"/>
      <c r="N994" s="64"/>
      <c r="O994" s="65"/>
      <c r="P994" s="64"/>
      <c r="Q994" s="64"/>
      <c r="R994" s="64"/>
      <c r="S994" s="64"/>
      <c r="T994" s="62"/>
      <c r="U994" s="62"/>
      <c r="V994" s="62"/>
    </row>
    <row r="995" spans="12:22" ht="11.25">
      <c r="L995" s="64"/>
      <c r="M995" s="64"/>
      <c r="N995" s="64"/>
      <c r="O995" s="65"/>
      <c r="P995" s="64"/>
      <c r="Q995" s="64"/>
      <c r="R995" s="64"/>
      <c r="S995" s="64"/>
      <c r="T995" s="62"/>
      <c r="U995" s="62"/>
      <c r="V995" s="62"/>
    </row>
    <row r="996" spans="12:22" ht="11.25">
      <c r="L996" s="64"/>
      <c r="M996" s="64"/>
      <c r="N996" s="64"/>
      <c r="O996" s="65"/>
      <c r="P996" s="64"/>
      <c r="Q996" s="64"/>
      <c r="R996" s="64"/>
      <c r="S996" s="64"/>
      <c r="T996" s="62"/>
      <c r="U996" s="62"/>
      <c r="V996" s="62"/>
    </row>
    <row r="997" spans="12:22" ht="11.25">
      <c r="L997" s="64"/>
      <c r="M997" s="64"/>
      <c r="N997" s="64"/>
      <c r="O997" s="65"/>
      <c r="P997" s="64"/>
      <c r="Q997" s="64"/>
      <c r="R997" s="64"/>
      <c r="S997" s="64"/>
      <c r="T997" s="62"/>
      <c r="U997" s="62"/>
      <c r="V997" s="62"/>
    </row>
    <row r="998" spans="12:22" ht="11.25">
      <c r="L998" s="64"/>
      <c r="M998" s="64"/>
      <c r="N998" s="64"/>
      <c r="O998" s="65"/>
      <c r="P998" s="64"/>
      <c r="Q998" s="64"/>
      <c r="R998" s="64"/>
      <c r="S998" s="64"/>
      <c r="T998" s="62"/>
      <c r="U998" s="62"/>
      <c r="V998" s="62"/>
    </row>
    <row r="999" spans="12:22" ht="11.25">
      <c r="L999" s="64"/>
      <c r="M999" s="64"/>
      <c r="N999" s="64"/>
      <c r="O999" s="65"/>
      <c r="P999" s="64"/>
      <c r="Q999" s="64"/>
      <c r="R999" s="64"/>
      <c r="S999" s="64"/>
      <c r="T999" s="62"/>
      <c r="U999" s="62"/>
      <c r="V999" s="62"/>
    </row>
    <row r="1000" spans="12:22" ht="11.25">
      <c r="L1000" s="64"/>
      <c r="M1000" s="64"/>
      <c r="N1000" s="64"/>
      <c r="O1000" s="65"/>
      <c r="P1000" s="64"/>
      <c r="Q1000" s="64"/>
      <c r="R1000" s="64"/>
      <c r="S1000" s="64"/>
      <c r="T1000" s="62"/>
      <c r="U1000" s="62"/>
      <c r="V1000" s="62"/>
    </row>
    <row r="1001" spans="12:22" ht="11.25">
      <c r="L1001" s="64"/>
      <c r="M1001" s="64"/>
      <c r="N1001" s="64"/>
      <c r="O1001" s="65"/>
      <c r="P1001" s="64"/>
      <c r="Q1001" s="64"/>
      <c r="R1001" s="64"/>
      <c r="S1001" s="64"/>
      <c r="T1001" s="62"/>
      <c r="U1001" s="62"/>
      <c r="V1001" s="62"/>
    </row>
    <row r="1002" spans="12:22" ht="11.25">
      <c r="L1002" s="64"/>
      <c r="M1002" s="64"/>
      <c r="N1002" s="64"/>
      <c r="O1002" s="65"/>
      <c r="P1002" s="64"/>
      <c r="Q1002" s="64"/>
      <c r="R1002" s="64"/>
      <c r="S1002" s="64"/>
      <c r="T1002" s="62"/>
      <c r="U1002" s="62"/>
      <c r="V1002" s="62"/>
    </row>
    <row r="1003" spans="12:22" ht="11.25">
      <c r="L1003" s="64"/>
      <c r="M1003" s="64"/>
      <c r="N1003" s="64"/>
      <c r="O1003" s="65"/>
      <c r="P1003" s="64"/>
      <c r="Q1003" s="64"/>
      <c r="R1003" s="64"/>
      <c r="S1003" s="64"/>
      <c r="T1003" s="62"/>
      <c r="U1003" s="62"/>
      <c r="V1003" s="62"/>
    </row>
    <row r="1004" spans="12:22" ht="11.25">
      <c r="L1004" s="64"/>
      <c r="M1004" s="64"/>
      <c r="N1004" s="64"/>
      <c r="O1004" s="65"/>
      <c r="P1004" s="64"/>
      <c r="Q1004" s="64"/>
      <c r="R1004" s="64"/>
      <c r="S1004" s="64"/>
      <c r="T1004" s="62"/>
      <c r="U1004" s="62"/>
      <c r="V1004" s="62"/>
    </row>
    <row r="1005" spans="12:22" ht="11.25">
      <c r="L1005" s="64"/>
      <c r="M1005" s="64"/>
      <c r="N1005" s="64"/>
      <c r="O1005" s="65"/>
      <c r="P1005" s="64"/>
      <c r="Q1005" s="64"/>
      <c r="R1005" s="64"/>
      <c r="S1005" s="64"/>
      <c r="T1005" s="62"/>
      <c r="U1005" s="62"/>
      <c r="V1005" s="62"/>
    </row>
    <row r="1006" spans="12:22" ht="11.25">
      <c r="L1006" s="64"/>
      <c r="M1006" s="64"/>
      <c r="N1006" s="64"/>
      <c r="O1006" s="65"/>
      <c r="P1006" s="64"/>
      <c r="Q1006" s="64"/>
      <c r="R1006" s="64"/>
      <c r="S1006" s="64"/>
      <c r="T1006" s="62"/>
      <c r="U1006" s="62"/>
      <c r="V1006" s="62"/>
    </row>
    <row r="1007" spans="12:22" ht="11.25">
      <c r="L1007" s="64"/>
      <c r="M1007" s="64"/>
      <c r="N1007" s="64"/>
      <c r="O1007" s="65"/>
      <c r="P1007" s="64"/>
      <c r="Q1007" s="64"/>
      <c r="R1007" s="64"/>
      <c r="S1007" s="64"/>
      <c r="T1007" s="62"/>
      <c r="U1007" s="62"/>
      <c r="V1007" s="62"/>
    </row>
    <row r="1008" spans="12:22" ht="11.25">
      <c r="L1008" s="64"/>
      <c r="M1008" s="64"/>
      <c r="N1008" s="64"/>
      <c r="O1008" s="65"/>
      <c r="P1008" s="64"/>
      <c r="Q1008" s="64"/>
      <c r="R1008" s="64"/>
      <c r="S1008" s="64"/>
      <c r="T1008" s="62"/>
      <c r="U1008" s="62"/>
      <c r="V1008" s="62"/>
    </row>
    <row r="1009" spans="12:22" ht="11.25">
      <c r="L1009" s="64"/>
      <c r="M1009" s="64"/>
      <c r="N1009" s="64"/>
      <c r="O1009" s="65"/>
      <c r="P1009" s="64"/>
      <c r="Q1009" s="64"/>
      <c r="R1009" s="64"/>
      <c r="S1009" s="64"/>
      <c r="T1009" s="62"/>
      <c r="U1009" s="62"/>
      <c r="V1009" s="62"/>
    </row>
    <row r="1010" spans="12:22" ht="11.25">
      <c r="L1010" s="64"/>
      <c r="M1010" s="64"/>
      <c r="N1010" s="64"/>
      <c r="O1010" s="65"/>
      <c r="P1010" s="64"/>
      <c r="Q1010" s="64"/>
      <c r="R1010" s="64"/>
      <c r="S1010" s="64"/>
      <c r="T1010" s="62"/>
      <c r="U1010" s="62"/>
      <c r="V1010" s="62"/>
    </row>
    <row r="1011" spans="12:22" ht="11.25">
      <c r="L1011" s="64"/>
      <c r="M1011" s="64"/>
      <c r="N1011" s="64"/>
      <c r="O1011" s="65"/>
      <c r="P1011" s="64"/>
      <c r="Q1011" s="64"/>
      <c r="R1011" s="64"/>
      <c r="S1011" s="64"/>
      <c r="T1011" s="62"/>
      <c r="U1011" s="62"/>
      <c r="V1011" s="62"/>
    </row>
    <row r="1012" spans="12:22" ht="11.25">
      <c r="L1012" s="64"/>
      <c r="M1012" s="64"/>
      <c r="N1012" s="64"/>
      <c r="O1012" s="65"/>
      <c r="P1012" s="64"/>
      <c r="Q1012" s="64"/>
      <c r="R1012" s="64"/>
      <c r="S1012" s="64"/>
      <c r="T1012" s="62"/>
      <c r="U1012" s="62"/>
      <c r="V1012" s="62"/>
    </row>
    <row r="1013" spans="12:22" ht="11.25">
      <c r="L1013" s="64"/>
      <c r="M1013" s="64"/>
      <c r="N1013" s="64"/>
      <c r="O1013" s="65"/>
      <c r="P1013" s="64"/>
      <c r="Q1013" s="64"/>
      <c r="R1013" s="64"/>
      <c r="S1013" s="64"/>
      <c r="T1013" s="62"/>
      <c r="U1013" s="62"/>
      <c r="V1013" s="62"/>
    </row>
    <row r="1014" spans="12:22" ht="11.25">
      <c r="L1014" s="64"/>
      <c r="M1014" s="64"/>
      <c r="N1014" s="64"/>
      <c r="O1014" s="65"/>
      <c r="P1014" s="64"/>
      <c r="Q1014" s="64"/>
      <c r="R1014" s="64"/>
      <c r="S1014" s="64"/>
      <c r="T1014" s="62"/>
      <c r="U1014" s="62"/>
      <c r="V1014" s="62"/>
    </row>
    <row r="1015" spans="12:22" ht="11.25">
      <c r="L1015" s="64"/>
      <c r="M1015" s="64"/>
      <c r="N1015" s="64"/>
      <c r="O1015" s="65"/>
      <c r="P1015" s="64"/>
      <c r="Q1015" s="64"/>
      <c r="R1015" s="64"/>
      <c r="S1015" s="64"/>
      <c r="T1015" s="62"/>
      <c r="U1015" s="62"/>
      <c r="V1015" s="62"/>
    </row>
    <row r="1016" spans="12:22" ht="11.25">
      <c r="L1016" s="64"/>
      <c r="M1016" s="64"/>
      <c r="N1016" s="64"/>
      <c r="O1016" s="65"/>
      <c r="P1016" s="64"/>
      <c r="Q1016" s="64"/>
      <c r="R1016" s="64"/>
      <c r="S1016" s="64"/>
      <c r="T1016" s="62"/>
      <c r="U1016" s="62"/>
      <c r="V1016" s="62"/>
    </row>
    <row r="1017" spans="12:22" ht="11.25">
      <c r="L1017" s="64"/>
      <c r="M1017" s="64"/>
      <c r="N1017" s="64"/>
      <c r="O1017" s="65"/>
      <c r="P1017" s="64"/>
      <c r="Q1017" s="64"/>
      <c r="R1017" s="64"/>
      <c r="S1017" s="64"/>
      <c r="T1017" s="62"/>
      <c r="U1017" s="62"/>
      <c r="V1017" s="62"/>
    </row>
    <row r="1018" spans="12:22" ht="11.25">
      <c r="L1018" s="64"/>
      <c r="M1018" s="64"/>
      <c r="N1018" s="64"/>
      <c r="O1018" s="65"/>
      <c r="P1018" s="64"/>
      <c r="Q1018" s="64"/>
      <c r="R1018" s="64"/>
      <c r="S1018" s="64"/>
      <c r="T1018" s="62"/>
      <c r="U1018" s="62"/>
      <c r="V1018" s="62"/>
    </row>
    <row r="1019" spans="12:22" ht="11.25">
      <c r="L1019" s="64"/>
      <c r="M1019" s="64"/>
      <c r="N1019" s="64"/>
      <c r="O1019" s="65"/>
      <c r="P1019" s="64"/>
      <c r="Q1019" s="64"/>
      <c r="R1019" s="64"/>
      <c r="S1019" s="64"/>
      <c r="T1019" s="62"/>
      <c r="U1019" s="62"/>
      <c r="V1019" s="62"/>
    </row>
    <row r="1020" spans="12:22" ht="11.25">
      <c r="L1020" s="64"/>
      <c r="M1020" s="64"/>
      <c r="N1020" s="64"/>
      <c r="O1020" s="65"/>
      <c r="P1020" s="64"/>
      <c r="Q1020" s="64"/>
      <c r="R1020" s="64"/>
      <c r="S1020" s="64"/>
      <c r="T1020" s="62"/>
      <c r="U1020" s="62"/>
      <c r="V1020" s="62"/>
    </row>
    <row r="1021" spans="12:22" ht="11.25">
      <c r="L1021" s="64"/>
      <c r="M1021" s="64"/>
      <c r="N1021" s="64"/>
      <c r="O1021" s="65"/>
      <c r="P1021" s="64"/>
      <c r="Q1021" s="64"/>
      <c r="R1021" s="64"/>
      <c r="S1021" s="64"/>
      <c r="T1021" s="62"/>
      <c r="U1021" s="62"/>
      <c r="V1021" s="62"/>
    </row>
    <row r="1022" spans="12:22" ht="11.25">
      <c r="L1022" s="64"/>
      <c r="M1022" s="64"/>
      <c r="N1022" s="64"/>
      <c r="O1022" s="65"/>
      <c r="P1022" s="64"/>
      <c r="Q1022" s="64"/>
      <c r="R1022" s="64"/>
      <c r="S1022" s="64"/>
      <c r="T1022" s="62"/>
      <c r="U1022" s="62"/>
      <c r="V1022" s="62"/>
    </row>
    <row r="1023" spans="12:22" ht="11.25">
      <c r="L1023" s="64"/>
      <c r="M1023" s="64"/>
      <c r="N1023" s="64"/>
      <c r="O1023" s="65"/>
      <c r="P1023" s="64"/>
      <c r="Q1023" s="64"/>
      <c r="R1023" s="64"/>
      <c r="S1023" s="64"/>
      <c r="T1023" s="62"/>
      <c r="U1023" s="62"/>
      <c r="V1023" s="62"/>
    </row>
    <row r="1024" spans="12:22" ht="11.25">
      <c r="L1024" s="64"/>
      <c r="M1024" s="64"/>
      <c r="N1024" s="64"/>
      <c r="O1024" s="65"/>
      <c r="P1024" s="64"/>
      <c r="Q1024" s="64"/>
      <c r="R1024" s="64"/>
      <c r="S1024" s="64"/>
      <c r="T1024" s="62"/>
      <c r="U1024" s="62"/>
      <c r="V1024" s="62"/>
    </row>
    <row r="1025" spans="12:22" ht="11.25">
      <c r="L1025" s="64"/>
      <c r="M1025" s="64"/>
      <c r="N1025" s="64"/>
      <c r="O1025" s="65"/>
      <c r="P1025" s="64"/>
      <c r="Q1025" s="64"/>
      <c r="R1025" s="64"/>
      <c r="S1025" s="64"/>
      <c r="T1025" s="62"/>
      <c r="U1025" s="62"/>
      <c r="V1025" s="62"/>
    </row>
    <row r="1026" spans="12:22" ht="11.25">
      <c r="L1026" s="64"/>
      <c r="M1026" s="64"/>
      <c r="N1026" s="64"/>
      <c r="O1026" s="65"/>
      <c r="P1026" s="64"/>
      <c r="Q1026" s="64"/>
      <c r="R1026" s="64"/>
      <c r="S1026" s="64"/>
      <c r="T1026" s="62"/>
      <c r="U1026" s="62"/>
      <c r="V1026" s="62"/>
    </row>
    <row r="1027" spans="12:22" ht="11.25">
      <c r="L1027" s="64"/>
      <c r="M1027" s="64"/>
      <c r="N1027" s="64"/>
      <c r="O1027" s="65"/>
      <c r="P1027" s="64"/>
      <c r="Q1027" s="64"/>
      <c r="R1027" s="64"/>
      <c r="S1027" s="64"/>
      <c r="T1027" s="62"/>
      <c r="U1027" s="62"/>
      <c r="V1027" s="62"/>
    </row>
    <row r="1028" spans="12:22" ht="11.25">
      <c r="L1028" s="64"/>
      <c r="M1028" s="64"/>
      <c r="N1028" s="64"/>
      <c r="O1028" s="65"/>
      <c r="P1028" s="64"/>
      <c r="Q1028" s="64"/>
      <c r="R1028" s="64"/>
      <c r="S1028" s="64"/>
      <c r="T1028" s="62"/>
      <c r="U1028" s="62"/>
      <c r="V1028" s="62"/>
    </row>
    <row r="1029" spans="12:22" ht="11.25">
      <c r="L1029" s="64"/>
      <c r="M1029" s="64"/>
      <c r="N1029" s="64"/>
      <c r="O1029" s="65"/>
      <c r="P1029" s="64"/>
      <c r="Q1029" s="64"/>
      <c r="R1029" s="64"/>
      <c r="S1029" s="64"/>
      <c r="T1029" s="62"/>
      <c r="U1029" s="62"/>
      <c r="V1029" s="62"/>
    </row>
    <row r="1030" spans="12:22" ht="11.25">
      <c r="L1030" s="64"/>
      <c r="M1030" s="64"/>
      <c r="N1030" s="64"/>
      <c r="O1030" s="65"/>
      <c r="P1030" s="64"/>
      <c r="Q1030" s="64"/>
      <c r="R1030" s="64"/>
      <c r="S1030" s="64"/>
      <c r="T1030" s="62"/>
      <c r="U1030" s="62"/>
      <c r="V1030" s="62"/>
    </row>
    <row r="1031" spans="12:22" ht="11.25">
      <c r="L1031" s="64"/>
      <c r="M1031" s="64"/>
      <c r="N1031" s="64"/>
      <c r="O1031" s="65"/>
      <c r="P1031" s="64"/>
      <c r="Q1031" s="64"/>
      <c r="R1031" s="64"/>
      <c r="S1031" s="64"/>
      <c r="T1031" s="62"/>
      <c r="U1031" s="62"/>
      <c r="V1031" s="62"/>
    </row>
    <row r="1032" spans="12:22" ht="11.25">
      <c r="L1032" s="64"/>
      <c r="M1032" s="64"/>
      <c r="N1032" s="64"/>
      <c r="O1032" s="65"/>
      <c r="P1032" s="64"/>
      <c r="Q1032" s="64"/>
      <c r="R1032" s="64"/>
      <c r="S1032" s="64"/>
      <c r="T1032" s="62"/>
      <c r="U1032" s="62"/>
      <c r="V1032" s="62"/>
    </row>
    <row r="1033" spans="12:22" ht="11.25">
      <c r="L1033" s="64"/>
      <c r="M1033" s="64"/>
      <c r="N1033" s="64"/>
      <c r="O1033" s="65"/>
      <c r="P1033" s="64"/>
      <c r="Q1033" s="64"/>
      <c r="R1033" s="64"/>
      <c r="S1033" s="64"/>
      <c r="T1033" s="62"/>
      <c r="U1033" s="62"/>
      <c r="V1033" s="62"/>
    </row>
    <row r="1034" spans="12:22" ht="11.25">
      <c r="L1034" s="64"/>
      <c r="M1034" s="64"/>
      <c r="N1034" s="64"/>
      <c r="O1034" s="65"/>
      <c r="P1034" s="64"/>
      <c r="Q1034" s="64"/>
      <c r="R1034" s="64"/>
      <c r="S1034" s="64"/>
      <c r="T1034" s="62"/>
      <c r="U1034" s="62"/>
      <c r="V1034" s="62"/>
    </row>
    <row r="1035" spans="12:22" ht="11.25">
      <c r="L1035" s="64"/>
      <c r="M1035" s="64"/>
      <c r="N1035" s="64"/>
      <c r="O1035" s="65"/>
      <c r="P1035" s="64"/>
      <c r="Q1035" s="64"/>
      <c r="R1035" s="64"/>
      <c r="S1035" s="64"/>
      <c r="T1035" s="62"/>
      <c r="U1035" s="62"/>
      <c r="V1035" s="62"/>
    </row>
    <row r="1036" spans="12:22" ht="11.25">
      <c r="L1036" s="64"/>
      <c r="M1036" s="64"/>
      <c r="N1036" s="64"/>
      <c r="O1036" s="65"/>
      <c r="P1036" s="64"/>
      <c r="Q1036" s="64"/>
      <c r="R1036" s="64"/>
      <c r="S1036" s="64"/>
      <c r="T1036" s="62"/>
      <c r="U1036" s="62"/>
      <c r="V1036" s="62"/>
    </row>
    <row r="1037" spans="12:22" ht="11.25">
      <c r="L1037" s="64"/>
      <c r="M1037" s="64"/>
      <c r="N1037" s="64"/>
      <c r="O1037" s="65"/>
      <c r="P1037" s="64"/>
      <c r="Q1037" s="64"/>
      <c r="R1037" s="64"/>
      <c r="S1037" s="64"/>
      <c r="T1037" s="62"/>
      <c r="U1037" s="62"/>
      <c r="V1037" s="62"/>
    </row>
    <row r="1038" spans="12:22" ht="11.25">
      <c r="L1038" s="64"/>
      <c r="M1038" s="64"/>
      <c r="N1038" s="64"/>
      <c r="O1038" s="65"/>
      <c r="P1038" s="64"/>
      <c r="Q1038" s="64"/>
      <c r="R1038" s="64"/>
      <c r="S1038" s="64"/>
      <c r="T1038" s="62"/>
      <c r="U1038" s="62"/>
      <c r="V1038" s="62"/>
    </row>
    <row r="1039" spans="12:22" ht="11.25">
      <c r="L1039" s="64"/>
      <c r="M1039" s="64"/>
      <c r="N1039" s="64"/>
      <c r="O1039" s="65"/>
      <c r="P1039" s="64"/>
      <c r="Q1039" s="64"/>
      <c r="R1039" s="64"/>
      <c r="S1039" s="64"/>
      <c r="T1039" s="62"/>
      <c r="U1039" s="62"/>
      <c r="V1039" s="62"/>
    </row>
    <row r="1040" spans="12:22" ht="11.25">
      <c r="L1040" s="64"/>
      <c r="M1040" s="64"/>
      <c r="N1040" s="64"/>
      <c r="O1040" s="65"/>
      <c r="P1040" s="64"/>
      <c r="Q1040" s="64"/>
      <c r="R1040" s="64"/>
      <c r="S1040" s="64"/>
      <c r="T1040" s="62"/>
      <c r="U1040" s="62"/>
      <c r="V1040" s="62"/>
    </row>
    <row r="1041" spans="12:22" ht="11.25">
      <c r="L1041" s="64"/>
      <c r="M1041" s="64"/>
      <c r="N1041" s="64"/>
      <c r="O1041" s="65"/>
      <c r="P1041" s="64"/>
      <c r="Q1041" s="64"/>
      <c r="R1041" s="64"/>
      <c r="S1041" s="64"/>
      <c r="T1041" s="62"/>
      <c r="U1041" s="62"/>
      <c r="V1041" s="62"/>
    </row>
    <row r="1042" spans="12:22" ht="11.25">
      <c r="L1042" s="64"/>
      <c r="M1042" s="64"/>
      <c r="N1042" s="64"/>
      <c r="O1042" s="65"/>
      <c r="P1042" s="64"/>
      <c r="Q1042" s="64"/>
      <c r="R1042" s="64"/>
      <c r="S1042" s="64"/>
      <c r="T1042" s="62"/>
      <c r="U1042" s="62"/>
      <c r="V1042" s="62"/>
    </row>
    <row r="1043" spans="12:22" ht="11.25">
      <c r="L1043" s="64"/>
      <c r="M1043" s="64"/>
      <c r="N1043" s="64"/>
      <c r="O1043" s="65"/>
      <c r="P1043" s="64"/>
      <c r="Q1043" s="64"/>
      <c r="R1043" s="64"/>
      <c r="S1043" s="64"/>
      <c r="T1043" s="62"/>
      <c r="U1043" s="62"/>
      <c r="V1043" s="62"/>
    </row>
    <row r="1044" spans="12:22" ht="11.25">
      <c r="L1044" s="64"/>
      <c r="M1044" s="64"/>
      <c r="N1044" s="64"/>
      <c r="O1044" s="65"/>
      <c r="P1044" s="64"/>
      <c r="Q1044" s="64"/>
      <c r="R1044" s="64"/>
      <c r="S1044" s="64"/>
      <c r="T1044" s="62"/>
      <c r="U1044" s="62"/>
      <c r="V1044" s="62"/>
    </row>
    <row r="1045" spans="12:22" ht="11.25">
      <c r="L1045" s="64"/>
      <c r="M1045" s="64"/>
      <c r="N1045" s="64"/>
      <c r="O1045" s="65"/>
      <c r="P1045" s="64"/>
      <c r="Q1045" s="64"/>
      <c r="R1045" s="64"/>
      <c r="S1045" s="64"/>
      <c r="T1045" s="62"/>
      <c r="U1045" s="62"/>
      <c r="V1045" s="62"/>
    </row>
    <row r="1046" spans="12:22" ht="11.25">
      <c r="L1046" s="64"/>
      <c r="M1046" s="64"/>
      <c r="N1046" s="64"/>
      <c r="O1046" s="65"/>
      <c r="P1046" s="64"/>
      <c r="Q1046" s="64"/>
      <c r="R1046" s="64"/>
      <c r="S1046" s="64"/>
      <c r="T1046" s="62"/>
      <c r="U1046" s="62"/>
      <c r="V1046" s="62"/>
    </row>
    <row r="1047" spans="12:22" ht="11.25">
      <c r="L1047" s="64"/>
      <c r="M1047" s="64"/>
      <c r="N1047" s="64"/>
      <c r="O1047" s="65"/>
      <c r="P1047" s="64"/>
      <c r="Q1047" s="64"/>
      <c r="R1047" s="64"/>
      <c r="S1047" s="64"/>
      <c r="T1047" s="62"/>
      <c r="U1047" s="62"/>
      <c r="V1047" s="62"/>
    </row>
    <row r="1048" spans="12:22" ht="11.25">
      <c r="L1048" s="64"/>
      <c r="M1048" s="64"/>
      <c r="N1048" s="64"/>
      <c r="O1048" s="65"/>
      <c r="P1048" s="64"/>
      <c r="Q1048" s="64"/>
      <c r="R1048" s="64"/>
      <c r="S1048" s="64"/>
      <c r="T1048" s="62"/>
      <c r="U1048" s="62"/>
      <c r="V1048" s="62"/>
    </row>
    <row r="1049" spans="12:22" ht="11.25">
      <c r="L1049" s="64"/>
      <c r="M1049" s="64"/>
      <c r="N1049" s="64"/>
      <c r="O1049" s="65"/>
      <c r="P1049" s="64"/>
      <c r="Q1049" s="64"/>
      <c r="R1049" s="64"/>
      <c r="S1049" s="64"/>
      <c r="T1049" s="62"/>
      <c r="U1049" s="62"/>
      <c r="V1049" s="62"/>
    </row>
    <row r="1050" spans="12:22" ht="11.25">
      <c r="L1050" s="64"/>
      <c r="M1050" s="64"/>
      <c r="N1050" s="64"/>
      <c r="O1050" s="65"/>
      <c r="P1050" s="64"/>
      <c r="Q1050" s="64"/>
      <c r="R1050" s="64"/>
      <c r="S1050" s="64"/>
      <c r="T1050" s="62"/>
      <c r="U1050" s="62"/>
      <c r="V1050" s="62"/>
    </row>
    <row r="1051" spans="12:22" ht="11.25">
      <c r="L1051" s="64"/>
      <c r="M1051" s="64"/>
      <c r="N1051" s="64"/>
      <c r="O1051" s="65"/>
      <c r="P1051" s="64"/>
      <c r="Q1051" s="64"/>
      <c r="R1051" s="64"/>
      <c r="S1051" s="64"/>
      <c r="T1051" s="62"/>
      <c r="U1051" s="62"/>
      <c r="V1051" s="62"/>
    </row>
    <row r="1052" spans="12:22" ht="11.25">
      <c r="L1052" s="64"/>
      <c r="M1052" s="64"/>
      <c r="N1052" s="64"/>
      <c r="O1052" s="65"/>
      <c r="P1052" s="64"/>
      <c r="Q1052" s="64"/>
      <c r="R1052" s="64"/>
      <c r="S1052" s="64"/>
      <c r="T1052" s="62"/>
      <c r="U1052" s="62"/>
      <c r="V1052" s="62"/>
    </row>
    <row r="1053" spans="12:22" ht="11.25">
      <c r="L1053" s="64"/>
      <c r="M1053" s="64"/>
      <c r="N1053" s="64"/>
      <c r="O1053" s="65"/>
      <c r="P1053" s="64"/>
      <c r="Q1053" s="64"/>
      <c r="R1053" s="64"/>
      <c r="S1053" s="64"/>
      <c r="T1053" s="62"/>
      <c r="U1053" s="62"/>
      <c r="V1053" s="62"/>
    </row>
    <row r="1054" spans="12:22" ht="11.25">
      <c r="L1054" s="64"/>
      <c r="M1054" s="64"/>
      <c r="N1054" s="64"/>
      <c r="O1054" s="65"/>
      <c r="P1054" s="64"/>
      <c r="Q1054" s="64"/>
      <c r="R1054" s="64"/>
      <c r="S1054" s="64"/>
      <c r="T1054" s="62"/>
      <c r="U1054" s="62"/>
      <c r="V1054" s="62"/>
    </row>
    <row r="1055" spans="12:22" ht="11.25">
      <c r="L1055" s="64"/>
      <c r="M1055" s="64"/>
      <c r="N1055" s="64"/>
      <c r="O1055" s="65"/>
      <c r="P1055" s="64"/>
      <c r="Q1055" s="64"/>
      <c r="R1055" s="64"/>
      <c r="S1055" s="64"/>
      <c r="T1055" s="62"/>
      <c r="U1055" s="62"/>
      <c r="V1055" s="62"/>
    </row>
    <row r="1056" spans="12:22" ht="11.25">
      <c r="L1056" s="64"/>
      <c r="M1056" s="64"/>
      <c r="N1056" s="64"/>
      <c r="O1056" s="65"/>
      <c r="P1056" s="64"/>
      <c r="Q1056" s="64"/>
      <c r="R1056" s="64"/>
      <c r="S1056" s="64"/>
      <c r="T1056" s="62"/>
      <c r="U1056" s="62"/>
      <c r="V1056" s="62"/>
    </row>
    <row r="1057" spans="12:22" ht="11.25">
      <c r="L1057" s="64"/>
      <c r="M1057" s="64"/>
      <c r="N1057" s="64"/>
      <c r="O1057" s="65"/>
      <c r="P1057" s="64"/>
      <c r="Q1057" s="64"/>
      <c r="R1057" s="64"/>
      <c r="S1057" s="64"/>
      <c r="T1057" s="62"/>
      <c r="U1057" s="62"/>
      <c r="V1057" s="62"/>
    </row>
    <row r="1058" spans="12:22" ht="11.25">
      <c r="L1058" s="64"/>
      <c r="M1058" s="64"/>
      <c r="N1058" s="64"/>
      <c r="O1058" s="65"/>
      <c r="P1058" s="64"/>
      <c r="Q1058" s="64"/>
      <c r="R1058" s="64"/>
      <c r="S1058" s="64"/>
      <c r="T1058" s="62"/>
      <c r="U1058" s="62"/>
      <c r="V1058" s="62"/>
    </row>
    <row r="1059" spans="12:22" ht="11.25">
      <c r="L1059" s="64"/>
      <c r="M1059" s="64"/>
      <c r="N1059" s="64"/>
      <c r="O1059" s="65"/>
      <c r="P1059" s="64"/>
      <c r="Q1059" s="64"/>
      <c r="R1059" s="64"/>
      <c r="S1059" s="64"/>
      <c r="T1059" s="62"/>
      <c r="U1059" s="62"/>
      <c r="V1059" s="62"/>
    </row>
    <row r="1060" spans="12:22" ht="11.25">
      <c r="L1060" s="64"/>
      <c r="M1060" s="64"/>
      <c r="N1060" s="64"/>
      <c r="O1060" s="65"/>
      <c r="P1060" s="64"/>
      <c r="Q1060" s="64"/>
      <c r="R1060" s="64"/>
      <c r="S1060" s="64"/>
      <c r="T1060" s="62"/>
      <c r="U1060" s="62"/>
      <c r="V1060" s="62"/>
    </row>
    <row r="1061" spans="12:22" ht="11.25">
      <c r="L1061" s="64"/>
      <c r="M1061" s="64"/>
      <c r="N1061" s="64"/>
      <c r="O1061" s="65"/>
      <c r="P1061" s="64"/>
      <c r="Q1061" s="64"/>
      <c r="R1061" s="64"/>
      <c r="S1061" s="64"/>
      <c r="T1061" s="62"/>
      <c r="U1061" s="62"/>
      <c r="V1061" s="62"/>
    </row>
    <row r="1062" spans="12:22" ht="11.25">
      <c r="L1062" s="64"/>
      <c r="M1062" s="64"/>
      <c r="N1062" s="64"/>
      <c r="O1062" s="65"/>
      <c r="P1062" s="64"/>
      <c r="Q1062" s="64"/>
      <c r="R1062" s="64"/>
      <c r="S1062" s="64"/>
      <c r="T1062" s="62"/>
      <c r="U1062" s="62"/>
      <c r="V1062" s="62"/>
    </row>
    <row r="1063" spans="12:22" ht="11.25">
      <c r="L1063" s="64"/>
      <c r="M1063" s="64"/>
      <c r="N1063" s="64"/>
      <c r="O1063" s="65"/>
      <c r="P1063" s="64"/>
      <c r="Q1063" s="64"/>
      <c r="R1063" s="64"/>
      <c r="S1063" s="64"/>
      <c r="T1063" s="62"/>
      <c r="U1063" s="62"/>
      <c r="V1063" s="62"/>
    </row>
    <row r="1064" spans="12:22" ht="11.25">
      <c r="L1064" s="64"/>
      <c r="M1064" s="64"/>
      <c r="N1064" s="64"/>
      <c r="O1064" s="65"/>
      <c r="P1064" s="64"/>
      <c r="Q1064" s="64"/>
      <c r="R1064" s="64"/>
      <c r="S1064" s="64"/>
      <c r="T1064" s="62"/>
      <c r="U1064" s="62"/>
      <c r="V1064" s="62"/>
    </row>
    <row r="1065" spans="12:22" ht="11.25">
      <c r="L1065" s="64"/>
      <c r="M1065" s="64"/>
      <c r="N1065" s="64"/>
      <c r="O1065" s="65"/>
      <c r="P1065" s="64"/>
      <c r="Q1065" s="64"/>
      <c r="R1065" s="64"/>
      <c r="S1065" s="64"/>
      <c r="T1065" s="62"/>
      <c r="U1065" s="62"/>
      <c r="V1065" s="62"/>
    </row>
    <row r="1066" spans="12:22" ht="11.25">
      <c r="L1066" s="64"/>
      <c r="M1066" s="64"/>
      <c r="N1066" s="64"/>
      <c r="O1066" s="65"/>
      <c r="P1066" s="64"/>
      <c r="Q1066" s="64"/>
      <c r="R1066" s="64"/>
      <c r="S1066" s="64"/>
      <c r="T1066" s="62"/>
      <c r="U1066" s="62"/>
      <c r="V1066" s="62"/>
    </row>
    <row r="1067" spans="12:22" ht="11.25">
      <c r="L1067" s="64"/>
      <c r="M1067" s="64"/>
      <c r="N1067" s="64"/>
      <c r="O1067" s="65"/>
      <c r="P1067" s="64"/>
      <c r="Q1067" s="64"/>
      <c r="R1067" s="64"/>
      <c r="S1067" s="64"/>
      <c r="T1067" s="62"/>
      <c r="U1067" s="62"/>
      <c r="V1067" s="62"/>
    </row>
    <row r="1068" spans="12:22" ht="11.25">
      <c r="L1068" s="64"/>
      <c r="M1068" s="64"/>
      <c r="N1068" s="64"/>
      <c r="O1068" s="65"/>
      <c r="P1068" s="64"/>
      <c r="Q1068" s="64"/>
      <c r="R1068" s="64"/>
      <c r="S1068" s="64"/>
      <c r="T1068" s="62"/>
      <c r="U1068" s="62"/>
      <c r="V1068" s="62"/>
    </row>
    <row r="1069" spans="12:22" ht="11.25">
      <c r="L1069" s="64"/>
      <c r="M1069" s="64"/>
      <c r="N1069" s="64"/>
      <c r="O1069" s="65"/>
      <c r="P1069" s="64"/>
      <c r="Q1069" s="64"/>
      <c r="R1069" s="64"/>
      <c r="S1069" s="64"/>
      <c r="T1069" s="62"/>
      <c r="U1069" s="62"/>
      <c r="V1069" s="62"/>
    </row>
    <row r="1070" spans="12:22" ht="11.25">
      <c r="L1070" s="64"/>
      <c r="M1070" s="64"/>
      <c r="N1070" s="64"/>
      <c r="O1070" s="65"/>
      <c r="P1070" s="64"/>
      <c r="Q1070" s="64"/>
      <c r="R1070" s="64"/>
      <c r="S1070" s="64"/>
      <c r="T1070" s="62"/>
      <c r="U1070" s="62"/>
      <c r="V1070" s="62"/>
    </row>
    <row r="1071" spans="12:22" ht="11.25">
      <c r="L1071" s="64"/>
      <c r="M1071" s="64"/>
      <c r="N1071" s="64"/>
      <c r="O1071" s="65"/>
      <c r="P1071" s="64"/>
      <c r="Q1071" s="64"/>
      <c r="R1071" s="64"/>
      <c r="S1071" s="64"/>
      <c r="T1071" s="62"/>
      <c r="U1071" s="62"/>
      <c r="V1071" s="62"/>
    </row>
    <row r="1072" spans="12:22" ht="11.25">
      <c r="L1072" s="64"/>
      <c r="M1072" s="64"/>
      <c r="N1072" s="64"/>
      <c r="O1072" s="65"/>
      <c r="P1072" s="64"/>
      <c r="Q1072" s="64"/>
      <c r="R1072" s="64"/>
      <c r="S1072" s="64"/>
      <c r="T1072" s="62"/>
      <c r="U1072" s="62"/>
      <c r="V1072" s="62"/>
    </row>
    <row r="1073" spans="12:22" ht="11.25">
      <c r="L1073" s="64"/>
      <c r="M1073" s="64"/>
      <c r="N1073" s="64"/>
      <c r="O1073" s="65"/>
      <c r="P1073" s="64"/>
      <c r="Q1073" s="64"/>
      <c r="R1073" s="64"/>
      <c r="S1073" s="64"/>
      <c r="T1073" s="62"/>
      <c r="U1073" s="62"/>
      <c r="V1073" s="62"/>
    </row>
    <row r="1074" spans="12:22" ht="11.25">
      <c r="L1074" s="64"/>
      <c r="M1074" s="64"/>
      <c r="N1074" s="64"/>
      <c r="O1074" s="65"/>
      <c r="P1074" s="64"/>
      <c r="Q1074" s="64"/>
      <c r="R1074" s="64"/>
      <c r="S1074" s="64"/>
      <c r="T1074" s="62"/>
      <c r="U1074" s="62"/>
      <c r="V1074" s="62"/>
    </row>
    <row r="1075" spans="12:22" ht="11.25">
      <c r="L1075" s="64"/>
      <c r="M1075" s="64"/>
      <c r="N1075" s="64"/>
      <c r="O1075" s="65"/>
      <c r="P1075" s="64"/>
      <c r="Q1075" s="64"/>
      <c r="R1075" s="64"/>
      <c r="S1075" s="64"/>
      <c r="T1075" s="62"/>
      <c r="U1075" s="62"/>
      <c r="V1075" s="62"/>
    </row>
    <row r="1076" spans="12:22" ht="11.25">
      <c r="L1076" s="64"/>
      <c r="M1076" s="64"/>
      <c r="N1076" s="64"/>
      <c r="O1076" s="65"/>
      <c r="P1076" s="64"/>
      <c r="Q1076" s="64"/>
      <c r="R1076" s="64"/>
      <c r="S1076" s="64"/>
      <c r="T1076" s="62"/>
      <c r="U1076" s="62"/>
      <c r="V1076" s="62"/>
    </row>
    <row r="1077" spans="12:22" ht="11.25">
      <c r="L1077" s="64"/>
      <c r="M1077" s="64"/>
      <c r="N1077" s="64"/>
      <c r="O1077" s="65"/>
      <c r="P1077" s="64"/>
      <c r="Q1077" s="64"/>
      <c r="R1077" s="64"/>
      <c r="S1077" s="64"/>
      <c r="T1077" s="62"/>
      <c r="U1077" s="62"/>
      <c r="V1077" s="62"/>
    </row>
    <row r="1078" spans="12:22" ht="11.25">
      <c r="L1078" s="64"/>
      <c r="M1078" s="64"/>
      <c r="N1078" s="64"/>
      <c r="O1078" s="65"/>
      <c r="P1078" s="64"/>
      <c r="Q1078" s="64"/>
      <c r="R1078" s="64"/>
      <c r="S1078" s="64"/>
      <c r="T1078" s="62"/>
      <c r="U1078" s="62"/>
      <c r="V1078" s="62"/>
    </row>
    <row r="1079" spans="12:22" ht="11.25">
      <c r="L1079" s="64"/>
      <c r="M1079" s="64"/>
      <c r="N1079" s="64"/>
      <c r="O1079" s="65"/>
      <c r="P1079" s="64"/>
      <c r="Q1079" s="64"/>
      <c r="R1079" s="64"/>
      <c r="S1079" s="64"/>
      <c r="T1079" s="62"/>
      <c r="U1079" s="62"/>
      <c r="V1079" s="62"/>
    </row>
    <row r="1080" spans="12:22" ht="11.25">
      <c r="L1080" s="64"/>
      <c r="M1080" s="64"/>
      <c r="N1080" s="64"/>
      <c r="O1080" s="65"/>
      <c r="P1080" s="64"/>
      <c r="Q1080" s="64"/>
      <c r="R1080" s="64"/>
      <c r="S1080" s="64"/>
      <c r="T1080" s="62"/>
      <c r="U1080" s="62"/>
      <c r="V1080" s="62"/>
    </row>
    <row r="1081" spans="12:22" ht="11.25">
      <c r="L1081" s="64"/>
      <c r="M1081" s="64"/>
      <c r="N1081" s="64"/>
      <c r="O1081" s="65"/>
      <c r="P1081" s="64"/>
      <c r="Q1081" s="64"/>
      <c r="R1081" s="64"/>
      <c r="S1081" s="64"/>
      <c r="T1081" s="62"/>
      <c r="U1081" s="62"/>
      <c r="V1081" s="62"/>
    </row>
    <row r="1082" spans="12:22" ht="11.25">
      <c r="L1082" s="64"/>
      <c r="M1082" s="64"/>
      <c r="N1082" s="64"/>
      <c r="O1082" s="65"/>
      <c r="P1082" s="64"/>
      <c r="Q1082" s="64"/>
      <c r="R1082" s="64"/>
      <c r="S1082" s="64"/>
      <c r="T1082" s="62"/>
      <c r="U1082" s="62"/>
      <c r="V1082" s="62"/>
    </row>
    <row r="1083" spans="12:22" ht="11.25">
      <c r="L1083" s="64"/>
      <c r="M1083" s="64"/>
      <c r="N1083" s="64"/>
      <c r="O1083" s="65"/>
      <c r="P1083" s="64"/>
      <c r="Q1083" s="64"/>
      <c r="R1083" s="64"/>
      <c r="S1083" s="64"/>
      <c r="T1083" s="62"/>
      <c r="U1083" s="62"/>
      <c r="V1083" s="62"/>
    </row>
    <row r="1084" spans="12:22" ht="11.25">
      <c r="L1084" s="64"/>
      <c r="M1084" s="64"/>
      <c r="N1084" s="64"/>
      <c r="O1084" s="65"/>
      <c r="P1084" s="64"/>
      <c r="Q1084" s="64"/>
      <c r="R1084" s="64"/>
      <c r="S1084" s="64"/>
      <c r="T1084" s="62"/>
      <c r="U1084" s="62"/>
      <c r="V1084" s="62"/>
    </row>
    <row r="1085" spans="12:22" ht="11.25">
      <c r="L1085" s="64"/>
      <c r="M1085" s="64"/>
      <c r="N1085" s="64"/>
      <c r="O1085" s="65"/>
      <c r="P1085" s="64"/>
      <c r="Q1085" s="64"/>
      <c r="R1085" s="64"/>
      <c r="S1085" s="64"/>
      <c r="T1085" s="62"/>
      <c r="U1085" s="62"/>
      <c r="V1085" s="62"/>
    </row>
    <row r="1086" spans="12:22" ht="11.25">
      <c r="L1086" s="64"/>
      <c r="M1086" s="64"/>
      <c r="N1086" s="64"/>
      <c r="O1086" s="65"/>
      <c r="P1086" s="64"/>
      <c r="Q1086" s="64"/>
      <c r="R1086" s="64"/>
      <c r="S1086" s="64"/>
      <c r="T1086" s="62"/>
      <c r="U1086" s="62"/>
      <c r="V1086" s="62"/>
    </row>
    <row r="1087" spans="12:22" ht="11.25">
      <c r="L1087" s="64"/>
      <c r="M1087" s="64"/>
      <c r="N1087" s="64"/>
      <c r="O1087" s="65"/>
      <c r="P1087" s="64"/>
      <c r="Q1087" s="64"/>
      <c r="R1087" s="64"/>
      <c r="S1087" s="64"/>
      <c r="T1087" s="62"/>
      <c r="U1087" s="62"/>
      <c r="V1087" s="62"/>
    </row>
    <row r="1088" spans="12:22" ht="11.25">
      <c r="L1088" s="64"/>
      <c r="M1088" s="64"/>
      <c r="N1088" s="64"/>
      <c r="O1088" s="65"/>
      <c r="P1088" s="64"/>
      <c r="Q1088" s="64"/>
      <c r="R1088" s="64"/>
      <c r="S1088" s="64"/>
      <c r="T1088" s="62"/>
      <c r="U1088" s="62"/>
      <c r="V1088" s="62"/>
    </row>
    <row r="1089" spans="12:22" ht="11.25">
      <c r="L1089" s="64"/>
      <c r="M1089" s="64"/>
      <c r="N1089" s="64"/>
      <c r="O1089" s="65"/>
      <c r="P1089" s="64"/>
      <c r="Q1089" s="64"/>
      <c r="R1089" s="64"/>
      <c r="S1089" s="64"/>
      <c r="T1089" s="62"/>
      <c r="U1089" s="62"/>
      <c r="V1089" s="62"/>
    </row>
    <row r="1090" spans="12:22" ht="11.25">
      <c r="L1090" s="64"/>
      <c r="M1090" s="64"/>
      <c r="N1090" s="64"/>
      <c r="O1090" s="65"/>
      <c r="P1090" s="64"/>
      <c r="Q1090" s="64"/>
      <c r="R1090" s="64"/>
      <c r="S1090" s="64"/>
      <c r="T1090" s="62"/>
      <c r="U1090" s="62"/>
      <c r="V1090" s="62"/>
    </row>
    <row r="1091" spans="12:22" ht="11.25">
      <c r="L1091" s="64"/>
      <c r="M1091" s="64"/>
      <c r="N1091" s="64"/>
      <c r="O1091" s="65"/>
      <c r="P1091" s="64"/>
      <c r="Q1091" s="64"/>
      <c r="R1091" s="64"/>
      <c r="S1091" s="64"/>
      <c r="T1091" s="62"/>
      <c r="U1091" s="62"/>
      <c r="V1091" s="62"/>
    </row>
    <row r="1092" spans="12:22" ht="11.25">
      <c r="L1092" s="64"/>
      <c r="M1092" s="64"/>
      <c r="N1092" s="64"/>
      <c r="O1092" s="65"/>
      <c r="P1092" s="64"/>
      <c r="Q1092" s="64"/>
      <c r="R1092" s="64"/>
      <c r="S1092" s="64"/>
      <c r="T1092" s="62"/>
      <c r="U1092" s="62"/>
      <c r="V1092" s="62"/>
    </row>
    <row r="1093" spans="12:22" ht="11.25">
      <c r="L1093" s="64"/>
      <c r="M1093" s="64"/>
      <c r="N1093" s="64"/>
      <c r="O1093" s="65"/>
      <c r="P1093" s="64"/>
      <c r="Q1093" s="64"/>
      <c r="R1093" s="64"/>
      <c r="S1093" s="64"/>
      <c r="T1093" s="62"/>
      <c r="U1093" s="62"/>
      <c r="V1093" s="62"/>
    </row>
    <row r="1094" spans="12:22" ht="11.25">
      <c r="L1094" s="64"/>
      <c r="M1094" s="64"/>
      <c r="N1094" s="64"/>
      <c r="O1094" s="65"/>
      <c r="P1094" s="64"/>
      <c r="Q1094" s="64"/>
      <c r="R1094" s="64"/>
      <c r="S1094" s="64"/>
      <c r="T1094" s="62"/>
      <c r="U1094" s="62"/>
      <c r="V1094" s="62"/>
    </row>
    <row r="1095" spans="12:22" ht="11.25">
      <c r="L1095" s="64"/>
      <c r="M1095" s="64"/>
      <c r="N1095" s="64"/>
      <c r="O1095" s="65"/>
      <c r="P1095" s="64"/>
      <c r="Q1095" s="64"/>
      <c r="R1095" s="64"/>
      <c r="S1095" s="64"/>
      <c r="T1095" s="62"/>
      <c r="U1095" s="62"/>
      <c r="V1095" s="62"/>
    </row>
    <row r="1096" spans="12:22" ht="11.25">
      <c r="L1096" s="64"/>
      <c r="M1096" s="64"/>
      <c r="N1096" s="64"/>
      <c r="O1096" s="65"/>
      <c r="P1096" s="64"/>
      <c r="Q1096" s="64"/>
      <c r="R1096" s="64"/>
      <c r="S1096" s="64"/>
      <c r="T1096" s="62"/>
      <c r="U1096" s="62"/>
      <c r="V1096" s="62"/>
    </row>
    <row r="1097" spans="12:22" ht="11.25">
      <c r="L1097" s="64"/>
      <c r="M1097" s="64"/>
      <c r="N1097" s="64"/>
      <c r="O1097" s="65"/>
      <c r="P1097" s="64"/>
      <c r="Q1097" s="64"/>
      <c r="R1097" s="64"/>
      <c r="S1097" s="64"/>
      <c r="T1097" s="62"/>
      <c r="U1097" s="62"/>
      <c r="V1097" s="62"/>
    </row>
    <row r="1098" spans="12:22" ht="11.25">
      <c r="L1098" s="64"/>
      <c r="M1098" s="64"/>
      <c r="N1098" s="64"/>
      <c r="O1098" s="65"/>
      <c r="P1098" s="64"/>
      <c r="Q1098" s="64"/>
      <c r="R1098" s="64"/>
      <c r="S1098" s="64"/>
      <c r="T1098" s="62"/>
      <c r="U1098" s="62"/>
      <c r="V1098" s="62"/>
    </row>
    <row r="1099" spans="12:22" ht="11.25">
      <c r="L1099" s="64"/>
      <c r="M1099" s="64"/>
      <c r="N1099" s="64"/>
      <c r="O1099" s="65"/>
      <c r="P1099" s="64"/>
      <c r="Q1099" s="64"/>
      <c r="R1099" s="64"/>
      <c r="S1099" s="64"/>
      <c r="T1099" s="62"/>
      <c r="U1099" s="62"/>
      <c r="V1099" s="62"/>
    </row>
    <row r="1100" spans="12:22" ht="11.25">
      <c r="L1100" s="64"/>
      <c r="M1100" s="64"/>
      <c r="N1100" s="64"/>
      <c r="O1100" s="65"/>
      <c r="P1100" s="64"/>
      <c r="Q1100" s="64"/>
      <c r="R1100" s="64"/>
      <c r="S1100" s="64"/>
      <c r="T1100" s="62"/>
      <c r="U1100" s="62"/>
      <c r="V1100" s="62"/>
    </row>
    <row r="1101" spans="12:22" ht="11.25">
      <c r="L1101" s="64"/>
      <c r="M1101" s="64"/>
      <c r="N1101" s="64"/>
      <c r="O1101" s="65"/>
      <c r="P1101" s="64"/>
      <c r="Q1101" s="64"/>
      <c r="R1101" s="64"/>
      <c r="S1101" s="64"/>
      <c r="T1101" s="62"/>
      <c r="U1101" s="62"/>
      <c r="V1101" s="62"/>
    </row>
    <row r="1102" spans="12:22" ht="11.25">
      <c r="L1102" s="64"/>
      <c r="M1102" s="64"/>
      <c r="N1102" s="64"/>
      <c r="O1102" s="65"/>
      <c r="P1102" s="64"/>
      <c r="Q1102" s="64"/>
      <c r="R1102" s="64"/>
      <c r="S1102" s="64"/>
      <c r="T1102" s="62"/>
      <c r="U1102" s="62"/>
      <c r="V1102" s="62"/>
    </row>
    <row r="1103" spans="12:22" ht="11.25">
      <c r="L1103" s="64"/>
      <c r="M1103" s="64"/>
      <c r="N1103" s="64"/>
      <c r="O1103" s="65"/>
      <c r="P1103" s="64"/>
      <c r="Q1103" s="64"/>
      <c r="R1103" s="64"/>
      <c r="S1103" s="64"/>
      <c r="T1103" s="62"/>
      <c r="U1103" s="62"/>
      <c r="V1103" s="62"/>
    </row>
    <row r="1104" spans="12:22" ht="11.25">
      <c r="L1104" s="64"/>
      <c r="M1104" s="64"/>
      <c r="N1104" s="64"/>
      <c r="O1104" s="65"/>
      <c r="P1104" s="64"/>
      <c r="Q1104" s="64"/>
      <c r="R1104" s="64"/>
      <c r="S1104" s="64"/>
      <c r="T1104" s="62"/>
      <c r="U1104" s="62"/>
      <c r="V1104" s="62"/>
    </row>
    <row r="1105" spans="12:22" ht="11.25">
      <c r="L1105" s="64"/>
      <c r="M1105" s="64"/>
      <c r="N1105" s="64"/>
      <c r="O1105" s="65"/>
      <c r="P1105" s="64"/>
      <c r="Q1105" s="64"/>
      <c r="R1105" s="64"/>
      <c r="S1105" s="64"/>
      <c r="T1105" s="62"/>
      <c r="U1105" s="62"/>
      <c r="V1105" s="62"/>
    </row>
    <row r="1106" spans="12:22" ht="11.25">
      <c r="L1106" s="64"/>
      <c r="M1106" s="64"/>
      <c r="N1106" s="64"/>
      <c r="O1106" s="65"/>
      <c r="P1106" s="64"/>
      <c r="Q1106" s="64"/>
      <c r="R1106" s="64"/>
      <c r="S1106" s="64"/>
      <c r="T1106" s="62"/>
      <c r="U1106" s="62"/>
      <c r="V1106" s="62"/>
    </row>
    <row r="1107" spans="12:22" ht="11.25">
      <c r="L1107" s="64"/>
      <c r="M1107" s="64"/>
      <c r="N1107" s="64"/>
      <c r="O1107" s="65"/>
      <c r="P1107" s="64"/>
      <c r="Q1107" s="64"/>
      <c r="R1107" s="64"/>
      <c r="S1107" s="64"/>
      <c r="T1107" s="62"/>
      <c r="U1107" s="62"/>
      <c r="V1107" s="62"/>
    </row>
    <row r="1108" spans="12:22" ht="11.25">
      <c r="L1108" s="64"/>
      <c r="M1108" s="64"/>
      <c r="N1108" s="64"/>
      <c r="O1108" s="65"/>
      <c r="P1108" s="64"/>
      <c r="Q1108" s="64"/>
      <c r="R1108" s="64"/>
      <c r="S1108" s="64"/>
      <c r="T1108" s="62"/>
      <c r="U1108" s="62"/>
      <c r="V1108" s="62"/>
    </row>
    <row r="1109" spans="12:22" ht="11.25">
      <c r="L1109" s="64"/>
      <c r="M1109" s="64"/>
      <c r="N1109" s="64"/>
      <c r="O1109" s="65"/>
      <c r="P1109" s="64"/>
      <c r="Q1109" s="64"/>
      <c r="R1109" s="64"/>
      <c r="S1109" s="64"/>
      <c r="T1109" s="62"/>
      <c r="U1109" s="62"/>
      <c r="V1109" s="62"/>
    </row>
    <row r="1110" spans="12:22" ht="11.25">
      <c r="L1110" s="64"/>
      <c r="M1110" s="64"/>
      <c r="N1110" s="64"/>
      <c r="O1110" s="65"/>
      <c r="P1110" s="64"/>
      <c r="Q1110" s="64"/>
      <c r="R1110" s="64"/>
      <c r="S1110" s="64"/>
      <c r="T1110" s="62"/>
      <c r="U1110" s="62"/>
      <c r="V1110" s="62"/>
    </row>
    <row r="1111" spans="12:22" ht="11.25">
      <c r="L1111" s="64"/>
      <c r="M1111" s="64"/>
      <c r="N1111" s="64"/>
      <c r="O1111" s="65"/>
      <c r="P1111" s="64"/>
      <c r="Q1111" s="64"/>
      <c r="R1111" s="64"/>
      <c r="S1111" s="64"/>
      <c r="T1111" s="62"/>
      <c r="U1111" s="62"/>
      <c r="V1111" s="62"/>
    </row>
    <row r="1112" spans="12:22" ht="11.25">
      <c r="L1112" s="64"/>
      <c r="M1112" s="64"/>
      <c r="N1112" s="64"/>
      <c r="O1112" s="65"/>
      <c r="P1112" s="64"/>
      <c r="Q1112" s="64"/>
      <c r="R1112" s="64"/>
      <c r="S1112" s="64"/>
      <c r="T1112" s="62"/>
      <c r="U1112" s="62"/>
      <c r="V1112" s="62"/>
    </row>
    <row r="1113" spans="12:22" ht="11.25">
      <c r="L1113" s="64"/>
      <c r="M1113" s="64"/>
      <c r="N1113" s="64"/>
      <c r="O1113" s="65"/>
      <c r="P1113" s="64"/>
      <c r="Q1113" s="64"/>
      <c r="R1113" s="64"/>
      <c r="S1113" s="64"/>
      <c r="T1113" s="62"/>
      <c r="U1113" s="62"/>
      <c r="V1113" s="62"/>
    </row>
    <row r="1114" spans="12:22" ht="11.25">
      <c r="L1114" s="64"/>
      <c r="M1114" s="64"/>
      <c r="N1114" s="64"/>
      <c r="O1114" s="65"/>
      <c r="P1114" s="64"/>
      <c r="Q1114" s="64"/>
      <c r="R1114" s="64"/>
      <c r="S1114" s="64"/>
      <c r="T1114" s="62"/>
      <c r="U1114" s="62"/>
      <c r="V1114" s="62"/>
    </row>
    <row r="1115" spans="12:22" ht="11.25">
      <c r="L1115" s="64"/>
      <c r="M1115" s="64"/>
      <c r="N1115" s="64"/>
      <c r="O1115" s="65"/>
      <c r="P1115" s="64"/>
      <c r="Q1115" s="64"/>
      <c r="R1115" s="64"/>
      <c r="S1115" s="64"/>
      <c r="T1115" s="62"/>
      <c r="U1115" s="62"/>
      <c r="V1115" s="62"/>
    </row>
    <row r="1116" spans="12:22" ht="11.25">
      <c r="L1116" s="64"/>
      <c r="M1116" s="64"/>
      <c r="N1116" s="64"/>
      <c r="O1116" s="65"/>
      <c r="P1116" s="64"/>
      <c r="Q1116" s="64"/>
      <c r="R1116" s="64"/>
      <c r="S1116" s="64"/>
      <c r="T1116" s="62"/>
      <c r="U1116" s="62"/>
      <c r="V1116" s="62"/>
    </row>
    <row r="1117" spans="12:22" ht="11.25">
      <c r="L1117" s="64"/>
      <c r="M1117" s="64"/>
      <c r="N1117" s="64"/>
      <c r="O1117" s="65"/>
      <c r="P1117" s="64"/>
      <c r="Q1117" s="64"/>
      <c r="R1117" s="64"/>
      <c r="S1117" s="64"/>
      <c r="T1117" s="62"/>
      <c r="U1117" s="62"/>
      <c r="V1117" s="62"/>
    </row>
    <row r="1118" spans="12:22" ht="11.25">
      <c r="L1118" s="64"/>
      <c r="M1118" s="64"/>
      <c r="N1118" s="64"/>
      <c r="O1118" s="65"/>
      <c r="P1118" s="64"/>
      <c r="Q1118" s="64"/>
      <c r="R1118" s="64"/>
      <c r="S1118" s="64"/>
      <c r="T1118" s="62"/>
      <c r="U1118" s="62"/>
      <c r="V1118" s="62"/>
    </row>
    <row r="1119" spans="12:22" ht="11.25">
      <c r="L1119" s="64"/>
      <c r="M1119" s="64"/>
      <c r="N1119" s="64"/>
      <c r="O1119" s="65"/>
      <c r="P1119" s="64"/>
      <c r="Q1119" s="64"/>
      <c r="R1119" s="64"/>
      <c r="S1119" s="64"/>
      <c r="T1119" s="62"/>
      <c r="U1119" s="62"/>
      <c r="V1119" s="62"/>
    </row>
    <row r="1120" spans="12:22" ht="11.25">
      <c r="L1120" s="64"/>
      <c r="M1120" s="64"/>
      <c r="N1120" s="64"/>
      <c r="O1120" s="65"/>
      <c r="P1120" s="64"/>
      <c r="Q1120" s="64"/>
      <c r="R1120" s="64"/>
      <c r="S1120" s="64"/>
      <c r="T1120" s="62"/>
      <c r="U1120" s="62"/>
      <c r="V1120" s="62"/>
    </row>
    <row r="1121" spans="12:22" ht="11.25">
      <c r="L1121" s="64"/>
      <c r="M1121" s="64"/>
      <c r="N1121" s="64"/>
      <c r="O1121" s="65"/>
      <c r="P1121" s="64"/>
      <c r="Q1121" s="64"/>
      <c r="R1121" s="64"/>
      <c r="S1121" s="64"/>
      <c r="T1121" s="62"/>
      <c r="U1121" s="62"/>
      <c r="V1121" s="62"/>
    </row>
    <row r="1122" spans="12:22" ht="11.25">
      <c r="L1122" s="64"/>
      <c r="M1122" s="64"/>
      <c r="N1122" s="64"/>
      <c r="O1122" s="65"/>
      <c r="P1122" s="64"/>
      <c r="Q1122" s="64"/>
      <c r="R1122" s="64"/>
      <c r="S1122" s="64"/>
      <c r="T1122" s="62"/>
      <c r="U1122" s="62"/>
      <c r="V1122" s="62"/>
    </row>
    <row r="1123" spans="12:22" ht="11.25">
      <c r="L1123" s="64"/>
      <c r="M1123" s="64"/>
      <c r="N1123" s="64"/>
      <c r="O1123" s="65"/>
      <c r="P1123" s="64"/>
      <c r="Q1123" s="64"/>
      <c r="R1123" s="64"/>
      <c r="S1123" s="64"/>
      <c r="T1123" s="62"/>
      <c r="U1123" s="62"/>
      <c r="V1123" s="62"/>
    </row>
    <row r="1124" spans="12:22" ht="11.25">
      <c r="L1124" s="64"/>
      <c r="M1124" s="64"/>
      <c r="N1124" s="64"/>
      <c r="O1124" s="65"/>
      <c r="P1124" s="64"/>
      <c r="Q1124" s="64"/>
      <c r="R1124" s="64"/>
      <c r="S1124" s="64"/>
      <c r="T1124" s="62"/>
      <c r="U1124" s="62"/>
      <c r="V1124" s="62"/>
    </row>
    <row r="1125" spans="12:22" ht="11.25">
      <c r="L1125" s="64"/>
      <c r="M1125" s="64"/>
      <c r="N1125" s="64"/>
      <c r="O1125" s="65"/>
      <c r="P1125" s="64"/>
      <c r="Q1125" s="64"/>
      <c r="R1125" s="64"/>
      <c r="S1125" s="64"/>
      <c r="T1125" s="62"/>
      <c r="U1125" s="62"/>
      <c r="V1125" s="62"/>
    </row>
    <row r="1126" spans="12:22" ht="11.25">
      <c r="L1126" s="64"/>
      <c r="M1126" s="64"/>
      <c r="N1126" s="64"/>
      <c r="O1126" s="65"/>
      <c r="P1126" s="64"/>
      <c r="Q1126" s="64"/>
      <c r="R1126" s="64"/>
      <c r="S1126" s="64"/>
      <c r="T1126" s="62"/>
      <c r="U1126" s="62"/>
      <c r="V1126" s="62"/>
    </row>
    <row r="1127" spans="12:22" ht="11.25">
      <c r="L1127" s="64"/>
      <c r="M1127" s="64"/>
      <c r="N1127" s="64"/>
      <c r="O1127" s="65"/>
      <c r="P1127" s="64"/>
      <c r="Q1127" s="64"/>
      <c r="R1127" s="64"/>
      <c r="S1127" s="64"/>
      <c r="T1127" s="62"/>
      <c r="U1127" s="62"/>
      <c r="V1127" s="62"/>
    </row>
    <row r="1128" spans="12:22" ht="11.25">
      <c r="L1128" s="64"/>
      <c r="M1128" s="64"/>
      <c r="N1128" s="64"/>
      <c r="O1128" s="65"/>
      <c r="P1128" s="64"/>
      <c r="Q1128" s="64"/>
      <c r="R1128" s="64"/>
      <c r="S1128" s="64"/>
      <c r="T1128" s="62"/>
      <c r="U1128" s="62"/>
      <c r="V1128" s="62"/>
    </row>
    <row r="1129" spans="12:22" ht="11.25">
      <c r="L1129" s="64"/>
      <c r="M1129" s="64"/>
      <c r="N1129" s="64"/>
      <c r="O1129" s="65"/>
      <c r="P1129" s="64"/>
      <c r="Q1129" s="64"/>
      <c r="R1129" s="64"/>
      <c r="S1129" s="64"/>
      <c r="T1129" s="62"/>
      <c r="U1129" s="62"/>
      <c r="V1129" s="62"/>
    </row>
    <row r="1130" spans="12:22" ht="11.25">
      <c r="L1130" s="64"/>
      <c r="M1130" s="64"/>
      <c r="N1130" s="64"/>
      <c r="O1130" s="65"/>
      <c r="P1130" s="64"/>
      <c r="Q1130" s="64"/>
      <c r="R1130" s="64"/>
      <c r="S1130" s="64"/>
      <c r="T1130" s="62"/>
      <c r="U1130" s="62"/>
      <c r="V1130" s="62"/>
    </row>
    <row r="1131" spans="12:22" ht="11.25">
      <c r="L1131" s="64"/>
      <c r="M1131" s="64"/>
      <c r="N1131" s="64"/>
      <c r="O1131" s="65"/>
      <c r="P1131" s="64"/>
      <c r="Q1131" s="64"/>
      <c r="R1131" s="64"/>
      <c r="S1131" s="64"/>
      <c r="T1131" s="62"/>
      <c r="U1131" s="62"/>
      <c r="V1131" s="62"/>
    </row>
    <row r="1132" spans="12:22" ht="11.25">
      <c r="L1132" s="64"/>
      <c r="M1132" s="64"/>
      <c r="N1132" s="64"/>
      <c r="O1132" s="65"/>
      <c r="P1132" s="64"/>
      <c r="Q1132" s="64"/>
      <c r="R1132" s="64"/>
      <c r="S1132" s="64"/>
      <c r="T1132" s="62"/>
      <c r="U1132" s="62"/>
      <c r="V1132" s="62"/>
    </row>
    <row r="1133" spans="12:22" ht="11.25">
      <c r="L1133" s="64"/>
      <c r="M1133" s="64"/>
      <c r="N1133" s="64"/>
      <c r="O1133" s="65"/>
      <c r="P1133" s="64"/>
      <c r="Q1133" s="64"/>
      <c r="R1133" s="64"/>
      <c r="S1133" s="64"/>
      <c r="T1133" s="62"/>
      <c r="U1133" s="62"/>
      <c r="V1133" s="62"/>
    </row>
    <row r="1134" spans="12:22" ht="11.25">
      <c r="L1134" s="64"/>
      <c r="M1134" s="64"/>
      <c r="N1134" s="64"/>
      <c r="O1134" s="65"/>
      <c r="P1134" s="64"/>
      <c r="Q1134" s="64"/>
      <c r="R1134" s="64"/>
      <c r="S1134" s="64"/>
      <c r="T1134" s="62"/>
      <c r="U1134" s="62"/>
      <c r="V1134" s="62"/>
    </row>
    <row r="1135" spans="12:22" ht="11.25">
      <c r="L1135" s="64"/>
      <c r="M1135" s="64"/>
      <c r="N1135" s="64"/>
      <c r="O1135" s="65"/>
      <c r="P1135" s="64"/>
      <c r="Q1135" s="64"/>
      <c r="R1135" s="64"/>
      <c r="S1135" s="64"/>
      <c r="T1135" s="62"/>
      <c r="U1135" s="62"/>
      <c r="V1135" s="62"/>
    </row>
    <row r="1136" spans="12:22" ht="11.25">
      <c r="L1136" s="64"/>
      <c r="M1136" s="64"/>
      <c r="N1136" s="64"/>
      <c r="O1136" s="65"/>
      <c r="P1136" s="64"/>
      <c r="Q1136" s="64"/>
      <c r="R1136" s="64"/>
      <c r="S1136" s="64"/>
      <c r="T1136" s="62"/>
      <c r="U1136" s="62"/>
      <c r="V1136" s="62"/>
    </row>
    <row r="1137" spans="12:22" ht="11.25">
      <c r="L1137" s="64"/>
      <c r="M1137" s="64"/>
      <c r="N1137" s="64"/>
      <c r="O1137" s="65"/>
      <c r="P1137" s="64"/>
      <c r="Q1137" s="64"/>
      <c r="R1137" s="64"/>
      <c r="S1137" s="64"/>
      <c r="T1137" s="62"/>
      <c r="U1137" s="62"/>
      <c r="V1137" s="62"/>
    </row>
    <row r="1138" spans="12:22" ht="11.25">
      <c r="L1138" s="64"/>
      <c r="M1138" s="64"/>
      <c r="N1138" s="64"/>
      <c r="O1138" s="65"/>
      <c r="P1138" s="64"/>
      <c r="Q1138" s="64"/>
      <c r="R1138" s="64"/>
      <c r="S1138" s="64"/>
      <c r="T1138" s="62"/>
      <c r="U1138" s="62"/>
      <c r="V1138" s="62"/>
    </row>
    <row r="1139" spans="12:22" ht="11.25">
      <c r="L1139" s="64"/>
      <c r="M1139" s="64"/>
      <c r="N1139" s="64"/>
      <c r="O1139" s="65"/>
      <c r="P1139" s="64"/>
      <c r="Q1139" s="64"/>
      <c r="R1139" s="64"/>
      <c r="S1139" s="64"/>
      <c r="T1139" s="62"/>
      <c r="U1139" s="62"/>
      <c r="V1139" s="62"/>
    </row>
    <row r="1140" spans="12:22" ht="11.25">
      <c r="L1140" s="64"/>
      <c r="M1140" s="64"/>
      <c r="N1140" s="64"/>
      <c r="O1140" s="65"/>
      <c r="P1140" s="64"/>
      <c r="Q1140" s="64"/>
      <c r="R1140" s="64"/>
      <c r="S1140" s="64"/>
      <c r="T1140" s="62"/>
      <c r="U1140" s="62"/>
      <c r="V1140" s="62"/>
    </row>
    <row r="1141" spans="12:22" ht="11.25">
      <c r="L1141" s="64"/>
      <c r="M1141" s="64"/>
      <c r="N1141" s="64"/>
      <c r="O1141" s="65"/>
      <c r="P1141" s="64"/>
      <c r="Q1141" s="64"/>
      <c r="R1141" s="64"/>
      <c r="S1141" s="64"/>
      <c r="T1141" s="62"/>
      <c r="U1141" s="62"/>
      <c r="V1141" s="62"/>
    </row>
    <row r="1142" spans="12:22" ht="11.25">
      <c r="L1142" s="64"/>
      <c r="M1142" s="64"/>
      <c r="N1142" s="64"/>
      <c r="O1142" s="65"/>
      <c r="P1142" s="64"/>
      <c r="Q1142" s="64"/>
      <c r="R1142" s="64"/>
      <c r="S1142" s="64"/>
      <c r="T1142" s="62"/>
      <c r="U1142" s="62"/>
      <c r="V1142" s="62"/>
    </row>
    <row r="1143" spans="12:22" ht="11.25">
      <c r="L1143" s="64"/>
      <c r="M1143" s="64"/>
      <c r="N1143" s="64"/>
      <c r="O1143" s="65"/>
      <c r="P1143" s="64"/>
      <c r="Q1143" s="64"/>
      <c r="R1143" s="64"/>
      <c r="S1143" s="64"/>
      <c r="T1143" s="62"/>
      <c r="U1143" s="62"/>
      <c r="V1143" s="62"/>
    </row>
    <row r="1144" spans="12:22" ht="11.25">
      <c r="L1144" s="64"/>
      <c r="M1144" s="64"/>
      <c r="N1144" s="64"/>
      <c r="O1144" s="65"/>
      <c r="P1144" s="64"/>
      <c r="Q1144" s="64"/>
      <c r="R1144" s="64"/>
      <c r="S1144" s="64"/>
      <c r="T1144" s="62"/>
      <c r="U1144" s="62"/>
      <c r="V1144" s="62"/>
    </row>
    <row r="1145" spans="12:22" ht="11.25">
      <c r="L1145" s="64"/>
      <c r="M1145" s="64"/>
      <c r="N1145" s="64"/>
      <c r="O1145" s="65"/>
      <c r="P1145" s="64"/>
      <c r="Q1145" s="64"/>
      <c r="R1145" s="64"/>
      <c r="S1145" s="64"/>
      <c r="T1145" s="62"/>
      <c r="U1145" s="62"/>
      <c r="V1145" s="62"/>
    </row>
    <row r="1146" spans="12:22" ht="11.25">
      <c r="L1146" s="64"/>
      <c r="M1146" s="64"/>
      <c r="N1146" s="64"/>
      <c r="O1146" s="65"/>
      <c r="P1146" s="64"/>
      <c r="Q1146" s="64"/>
      <c r="R1146" s="64"/>
      <c r="S1146" s="64"/>
      <c r="T1146" s="62"/>
      <c r="U1146" s="62"/>
      <c r="V1146" s="62"/>
    </row>
    <row r="1147" spans="12:22" ht="11.25">
      <c r="L1147" s="64"/>
      <c r="M1147" s="64"/>
      <c r="N1147" s="64"/>
      <c r="O1147" s="65"/>
      <c r="P1147" s="64"/>
      <c r="Q1147" s="64"/>
      <c r="R1147" s="64"/>
      <c r="S1147" s="64"/>
      <c r="T1147" s="62"/>
      <c r="U1147" s="62"/>
      <c r="V1147" s="62"/>
    </row>
    <row r="1148" spans="12:22" ht="11.25">
      <c r="L1148" s="64"/>
      <c r="M1148" s="64"/>
      <c r="N1148" s="64"/>
      <c r="O1148" s="65"/>
      <c r="P1148" s="64"/>
      <c r="Q1148" s="64"/>
      <c r="R1148" s="64"/>
      <c r="S1148" s="64"/>
      <c r="T1148" s="62"/>
      <c r="U1148" s="62"/>
      <c r="V1148" s="62"/>
    </row>
    <row r="1149" spans="12:22" ht="11.25">
      <c r="L1149" s="64"/>
      <c r="M1149" s="64"/>
      <c r="N1149" s="64"/>
      <c r="O1149" s="65"/>
      <c r="P1149" s="64"/>
      <c r="Q1149" s="64"/>
      <c r="R1149" s="64"/>
      <c r="S1149" s="64"/>
      <c r="T1149" s="62"/>
      <c r="U1149" s="62"/>
      <c r="V1149" s="62"/>
    </row>
    <row r="1150" spans="12:22" ht="11.25">
      <c r="L1150" s="64"/>
      <c r="M1150" s="64"/>
      <c r="N1150" s="64"/>
      <c r="O1150" s="65"/>
      <c r="P1150" s="64"/>
      <c r="Q1150" s="64"/>
      <c r="R1150" s="64"/>
      <c r="S1150" s="64"/>
      <c r="T1150" s="62"/>
      <c r="U1150" s="62"/>
      <c r="V1150" s="62"/>
    </row>
    <row r="1151" spans="12:22" ht="11.25">
      <c r="L1151" s="64"/>
      <c r="M1151" s="64"/>
      <c r="N1151" s="64"/>
      <c r="O1151" s="65"/>
      <c r="P1151" s="64"/>
      <c r="Q1151" s="64"/>
      <c r="R1151" s="64"/>
      <c r="S1151" s="64"/>
      <c r="T1151" s="62"/>
      <c r="U1151" s="62"/>
      <c r="V1151" s="62"/>
    </row>
    <row r="1152" spans="12:22" ht="11.25">
      <c r="L1152" s="64"/>
      <c r="M1152" s="64"/>
      <c r="N1152" s="64"/>
      <c r="O1152" s="65"/>
      <c r="P1152" s="64"/>
      <c r="Q1152" s="64"/>
      <c r="R1152" s="64"/>
      <c r="S1152" s="64"/>
      <c r="T1152" s="62"/>
      <c r="U1152" s="62"/>
      <c r="V1152" s="62"/>
    </row>
    <row r="1153" spans="12:22" ht="11.25">
      <c r="L1153" s="64"/>
      <c r="M1153" s="64"/>
      <c r="N1153" s="64"/>
      <c r="O1153" s="65"/>
      <c r="P1153" s="64"/>
      <c r="Q1153" s="64"/>
      <c r="R1153" s="64"/>
      <c r="S1153" s="64"/>
      <c r="T1153" s="62"/>
      <c r="U1153" s="62"/>
      <c r="V1153" s="62"/>
    </row>
    <row r="1154" spans="12:22" ht="11.25">
      <c r="L1154" s="64"/>
      <c r="M1154" s="64"/>
      <c r="N1154" s="64"/>
      <c r="O1154" s="65"/>
      <c r="P1154" s="64"/>
      <c r="Q1154" s="64"/>
      <c r="R1154" s="64"/>
      <c r="S1154" s="64"/>
      <c r="T1154" s="62"/>
      <c r="U1154" s="62"/>
      <c r="V1154" s="62"/>
    </row>
    <row r="1155" spans="12:22" ht="11.25">
      <c r="L1155" s="64"/>
      <c r="M1155" s="64"/>
      <c r="N1155" s="64"/>
      <c r="O1155" s="65"/>
      <c r="P1155" s="64"/>
      <c r="Q1155" s="64"/>
      <c r="R1155" s="64"/>
      <c r="S1155" s="64"/>
      <c r="T1155" s="62"/>
      <c r="U1155" s="62"/>
      <c r="V1155" s="62"/>
    </row>
    <row r="1156" spans="12:22" ht="11.25">
      <c r="L1156" s="64"/>
      <c r="M1156" s="64"/>
      <c r="N1156" s="64"/>
      <c r="O1156" s="65"/>
      <c r="P1156" s="64"/>
      <c r="Q1156" s="64"/>
      <c r="R1156" s="64"/>
      <c r="S1156" s="64"/>
      <c r="T1156" s="62"/>
      <c r="U1156" s="62"/>
      <c r="V1156" s="62"/>
    </row>
    <row r="1157" spans="12:22" ht="11.25">
      <c r="L1157" s="64"/>
      <c r="M1157" s="64"/>
      <c r="N1157" s="64"/>
      <c r="O1157" s="65"/>
      <c r="P1157" s="64"/>
      <c r="Q1157" s="64"/>
      <c r="R1157" s="64"/>
      <c r="S1157" s="64"/>
      <c r="T1157" s="62"/>
      <c r="U1157" s="62"/>
      <c r="V1157" s="62"/>
    </row>
    <row r="1158" spans="12:22" ht="11.25">
      <c r="L1158" s="64"/>
      <c r="M1158" s="64"/>
      <c r="N1158" s="64"/>
      <c r="O1158" s="65"/>
      <c r="P1158" s="64"/>
      <c r="Q1158" s="64"/>
      <c r="R1158" s="64"/>
      <c r="S1158" s="64"/>
      <c r="T1158" s="62"/>
      <c r="U1158" s="62"/>
      <c r="V1158" s="62"/>
    </row>
    <row r="1159" spans="12:22" ht="11.25">
      <c r="L1159" s="64"/>
      <c r="M1159" s="64"/>
      <c r="N1159" s="64"/>
      <c r="O1159" s="65"/>
      <c r="P1159" s="64"/>
      <c r="Q1159" s="64"/>
      <c r="R1159" s="64"/>
      <c r="S1159" s="64"/>
      <c r="T1159" s="62"/>
      <c r="U1159" s="62"/>
      <c r="V1159" s="62"/>
    </row>
    <row r="1160" spans="12:22" ht="11.25">
      <c r="L1160" s="64"/>
      <c r="M1160" s="64"/>
      <c r="N1160" s="64"/>
      <c r="O1160" s="65"/>
      <c r="P1160" s="64"/>
      <c r="Q1160" s="64"/>
      <c r="R1160" s="64"/>
      <c r="S1160" s="64"/>
      <c r="T1160" s="62"/>
      <c r="U1160" s="62"/>
      <c r="V1160" s="62"/>
    </row>
    <row r="1161" spans="12:22" ht="11.25">
      <c r="L1161" s="64"/>
      <c r="M1161" s="64"/>
      <c r="N1161" s="64"/>
      <c r="O1161" s="65"/>
      <c r="P1161" s="64"/>
      <c r="Q1161" s="64"/>
      <c r="R1161" s="64"/>
      <c r="S1161" s="64"/>
      <c r="T1161" s="62"/>
      <c r="U1161" s="62"/>
      <c r="V1161" s="62"/>
    </row>
    <row r="1162" spans="12:22" ht="11.25">
      <c r="L1162" s="64"/>
      <c r="M1162" s="64"/>
      <c r="N1162" s="64"/>
      <c r="O1162" s="65"/>
      <c r="P1162" s="64"/>
      <c r="Q1162" s="64"/>
      <c r="R1162" s="64"/>
      <c r="S1162" s="64"/>
      <c r="T1162" s="62"/>
      <c r="U1162" s="62"/>
      <c r="V1162" s="62"/>
    </row>
    <row r="1163" spans="12:22" ht="11.25">
      <c r="L1163" s="64"/>
      <c r="M1163" s="64"/>
      <c r="N1163" s="64"/>
      <c r="O1163" s="65"/>
      <c r="P1163" s="64"/>
      <c r="Q1163" s="64"/>
      <c r="R1163" s="64"/>
      <c r="S1163" s="64"/>
      <c r="T1163" s="62"/>
      <c r="U1163" s="62"/>
      <c r="V1163" s="62"/>
    </row>
    <row r="1164" spans="12:22" ht="11.25">
      <c r="L1164" s="64"/>
      <c r="M1164" s="64"/>
      <c r="N1164" s="64"/>
      <c r="O1164" s="65"/>
      <c r="P1164" s="64"/>
      <c r="Q1164" s="64"/>
      <c r="R1164" s="64"/>
      <c r="S1164" s="64"/>
      <c r="T1164" s="62"/>
      <c r="U1164" s="62"/>
      <c r="V1164" s="62"/>
    </row>
    <row r="1165" spans="12:22" ht="11.25">
      <c r="L1165" s="64"/>
      <c r="M1165" s="64"/>
      <c r="N1165" s="64"/>
      <c r="O1165" s="65"/>
      <c r="P1165" s="64"/>
      <c r="Q1165" s="64"/>
      <c r="R1165" s="64"/>
      <c r="S1165" s="64"/>
      <c r="T1165" s="62"/>
      <c r="U1165" s="62"/>
      <c r="V1165" s="62"/>
    </row>
    <row r="1166" spans="12:22" ht="11.25">
      <c r="L1166" s="64"/>
      <c r="M1166" s="64"/>
      <c r="N1166" s="64"/>
      <c r="O1166" s="65"/>
      <c r="P1166" s="64"/>
      <c r="Q1166" s="64"/>
      <c r="R1166" s="64"/>
      <c r="S1166" s="64"/>
      <c r="T1166" s="62"/>
      <c r="U1166" s="62"/>
      <c r="V1166" s="62"/>
    </row>
    <row r="1167" spans="12:22" ht="11.25">
      <c r="L1167" s="64"/>
      <c r="M1167" s="64"/>
      <c r="N1167" s="64"/>
      <c r="O1167" s="65"/>
      <c r="P1167" s="64"/>
      <c r="Q1167" s="64"/>
      <c r="R1167" s="64"/>
      <c r="S1167" s="64"/>
      <c r="T1167" s="62"/>
      <c r="U1167" s="62"/>
      <c r="V1167" s="62"/>
    </row>
    <row r="1168" spans="12:22" ht="11.25">
      <c r="L1168" s="64"/>
      <c r="M1168" s="64"/>
      <c r="N1168" s="64"/>
      <c r="O1168" s="65"/>
      <c r="P1168" s="64"/>
      <c r="Q1168" s="64"/>
      <c r="R1168" s="64"/>
      <c r="S1168" s="64"/>
      <c r="T1168" s="62"/>
      <c r="U1168" s="62"/>
      <c r="V1168" s="62"/>
    </row>
    <row r="1169" spans="12:22" ht="11.25">
      <c r="L1169" s="64"/>
      <c r="M1169" s="64"/>
      <c r="N1169" s="64"/>
      <c r="O1169" s="65"/>
      <c r="P1169" s="64"/>
      <c r="Q1169" s="64"/>
      <c r="R1169" s="64"/>
      <c r="S1169" s="64"/>
      <c r="T1169" s="62"/>
      <c r="U1169" s="62"/>
      <c r="V1169" s="62"/>
    </row>
    <row r="1170" spans="12:22" ht="11.25">
      <c r="L1170" s="64"/>
      <c r="M1170" s="64"/>
      <c r="N1170" s="64"/>
      <c r="O1170" s="65"/>
      <c r="P1170" s="64"/>
      <c r="Q1170" s="64"/>
      <c r="R1170" s="64"/>
      <c r="S1170" s="64"/>
      <c r="T1170" s="62"/>
      <c r="U1170" s="62"/>
      <c r="V1170" s="62"/>
    </row>
    <row r="1171" spans="12:22" ht="11.25">
      <c r="L1171" s="64"/>
      <c r="M1171" s="64"/>
      <c r="N1171" s="64"/>
      <c r="O1171" s="65"/>
      <c r="P1171" s="64"/>
      <c r="Q1171" s="64"/>
      <c r="R1171" s="64"/>
      <c r="S1171" s="64"/>
      <c r="T1171" s="62"/>
      <c r="U1171" s="62"/>
      <c r="V1171" s="62"/>
    </row>
    <row r="1172" spans="12:22" ht="11.25">
      <c r="L1172" s="64"/>
      <c r="M1172" s="64"/>
      <c r="N1172" s="64"/>
      <c r="O1172" s="65"/>
      <c r="P1172" s="64"/>
      <c r="Q1172" s="64"/>
      <c r="R1172" s="64"/>
      <c r="S1172" s="64"/>
      <c r="T1172" s="62"/>
      <c r="U1172" s="62"/>
      <c r="V1172" s="62"/>
    </row>
    <row r="1173" spans="12:22" ht="11.25">
      <c r="L1173" s="64"/>
      <c r="M1173" s="64"/>
      <c r="N1173" s="64"/>
      <c r="O1173" s="65"/>
      <c r="P1173" s="64"/>
      <c r="Q1173" s="64"/>
      <c r="R1173" s="64"/>
      <c r="S1173" s="64"/>
      <c r="T1173" s="62"/>
      <c r="U1173" s="62"/>
      <c r="V1173" s="62"/>
    </row>
    <row r="1174" ht="11.25">
      <c r="O1174" s="65"/>
    </row>
    <row r="1175" ht="11.25">
      <c r="O1175" s="65"/>
    </row>
    <row r="1176" ht="11.25">
      <c r="O1176" s="65"/>
    </row>
    <row r="1177" ht="11.25">
      <c r="O1177" s="65"/>
    </row>
    <row r="1178" ht="11.25">
      <c r="O1178" s="65"/>
    </row>
    <row r="1179" ht="11.25">
      <c r="O1179" s="65"/>
    </row>
    <row r="1180" ht="11.25">
      <c r="O1180" s="65"/>
    </row>
    <row r="1181" ht="11.25">
      <c r="O1181" s="65"/>
    </row>
    <row r="1182" ht="11.25">
      <c r="O1182" s="65"/>
    </row>
    <row r="1183" ht="11.25">
      <c r="O1183" s="65"/>
    </row>
    <row r="1184" ht="11.25">
      <c r="O1184" s="65"/>
    </row>
    <row r="1185" ht="11.25">
      <c r="O1185" s="65"/>
    </row>
    <row r="1186" ht="11.25">
      <c r="O1186" s="65"/>
    </row>
    <row r="1187" ht="11.25">
      <c r="O1187" s="65"/>
    </row>
    <row r="1188" ht="11.25">
      <c r="O1188" s="65"/>
    </row>
    <row r="1189" ht="11.25">
      <c r="O1189" s="65"/>
    </row>
    <row r="1190" ht="11.25">
      <c r="O1190" s="65"/>
    </row>
    <row r="1191" ht="11.25">
      <c r="O1191" s="65"/>
    </row>
    <row r="1192" ht="11.25">
      <c r="O1192" s="65"/>
    </row>
    <row r="1193" ht="11.25">
      <c r="O1193" s="65"/>
    </row>
    <row r="1194" ht="11.25">
      <c r="O1194" s="65"/>
    </row>
    <row r="1195" ht="11.25">
      <c r="O1195" s="65"/>
    </row>
    <row r="1196" ht="11.25">
      <c r="O1196" s="65"/>
    </row>
    <row r="1197" ht="11.25">
      <c r="O1197" s="65"/>
    </row>
    <row r="1198" ht="11.25">
      <c r="O1198" s="65"/>
    </row>
    <row r="1199" ht="11.25">
      <c r="O1199" s="65"/>
    </row>
    <row r="1200" ht="11.25">
      <c r="O1200" s="65"/>
    </row>
    <row r="1201" ht="11.25">
      <c r="O1201" s="65"/>
    </row>
    <row r="1202" ht="11.25">
      <c r="O1202" s="65"/>
    </row>
    <row r="1203" ht="11.25">
      <c r="O1203" s="65"/>
    </row>
    <row r="1204" ht="11.25">
      <c r="O1204" s="65"/>
    </row>
    <row r="1205" ht="11.25">
      <c r="O1205" s="65"/>
    </row>
    <row r="1206" ht="11.25">
      <c r="O1206" s="65"/>
    </row>
    <row r="1207" ht="11.25">
      <c r="O1207" s="65"/>
    </row>
    <row r="1208" ht="11.25">
      <c r="O1208" s="65"/>
    </row>
    <row r="1209" ht="11.25">
      <c r="O1209" s="65"/>
    </row>
    <row r="1210" ht="11.25">
      <c r="O1210" s="65"/>
    </row>
    <row r="1211" ht="11.25">
      <c r="O1211" s="65"/>
    </row>
    <row r="1212" ht="11.25">
      <c r="O1212" s="65"/>
    </row>
    <row r="1213" ht="11.25">
      <c r="O1213" s="65"/>
    </row>
    <row r="1214" ht="11.25">
      <c r="O1214" s="65"/>
    </row>
    <row r="1215" ht="11.25">
      <c r="O1215" s="65"/>
    </row>
    <row r="1216" ht="11.25">
      <c r="O1216" s="65"/>
    </row>
    <row r="1217" ht="11.25">
      <c r="O1217" s="65"/>
    </row>
    <row r="1218" ht="11.25">
      <c r="O1218" s="65"/>
    </row>
    <row r="1219" ht="11.25">
      <c r="O1219" s="65"/>
    </row>
    <row r="1220" ht="11.25">
      <c r="O1220" s="65"/>
    </row>
    <row r="1221" ht="11.25">
      <c r="O1221" s="65"/>
    </row>
    <row r="1222" ht="11.25">
      <c r="O1222" s="65"/>
    </row>
    <row r="1223" ht="11.25">
      <c r="O1223" s="65"/>
    </row>
    <row r="1224" ht="11.25">
      <c r="O1224" s="65"/>
    </row>
    <row r="1225" ht="11.25">
      <c r="O1225" s="65"/>
    </row>
    <row r="1226" ht="11.25">
      <c r="O1226" s="65"/>
    </row>
    <row r="1227" ht="11.25">
      <c r="O1227" s="65"/>
    </row>
    <row r="1228" ht="11.25">
      <c r="O1228" s="65"/>
    </row>
    <row r="1229" ht="11.25">
      <c r="O1229" s="65"/>
    </row>
    <row r="1230" ht="11.25">
      <c r="O1230" s="65"/>
    </row>
    <row r="1231" ht="11.25">
      <c r="O1231" s="65"/>
    </row>
    <row r="1232" ht="11.25">
      <c r="O1232" s="65"/>
    </row>
    <row r="1233" ht="11.25">
      <c r="O1233" s="65"/>
    </row>
    <row r="1234" ht="11.25">
      <c r="O1234" s="65"/>
    </row>
    <row r="1235" ht="11.25">
      <c r="O1235" s="65"/>
    </row>
    <row r="1236" ht="11.25">
      <c r="O1236" s="65"/>
    </row>
    <row r="1237" ht="11.25">
      <c r="O1237" s="65"/>
    </row>
    <row r="1238" ht="11.25">
      <c r="O1238" s="65"/>
    </row>
    <row r="1239" ht="11.25">
      <c r="O1239" s="65"/>
    </row>
    <row r="1240" ht="11.25">
      <c r="O1240" s="65"/>
    </row>
    <row r="1241" ht="11.25">
      <c r="O1241" s="65"/>
    </row>
    <row r="1242" ht="11.25">
      <c r="O1242" s="65"/>
    </row>
    <row r="1243" ht="11.25">
      <c r="O1243" s="65"/>
    </row>
    <row r="1244" ht="11.25">
      <c r="O1244" s="65"/>
    </row>
    <row r="1245" ht="11.25">
      <c r="O1245" s="65"/>
    </row>
    <row r="1246" ht="11.25">
      <c r="O1246" s="65"/>
    </row>
    <row r="1247" ht="11.25">
      <c r="O1247" s="65"/>
    </row>
    <row r="1248" ht="11.25">
      <c r="O1248" s="65"/>
    </row>
    <row r="1249" ht="11.25">
      <c r="O1249" s="65"/>
    </row>
    <row r="1250" ht="11.25">
      <c r="O1250" s="65"/>
    </row>
    <row r="1251" ht="11.25">
      <c r="O1251" s="65"/>
    </row>
    <row r="1252" ht="11.25">
      <c r="O1252" s="65"/>
    </row>
    <row r="1253" ht="11.25">
      <c r="O1253" s="65"/>
    </row>
    <row r="1254" ht="11.25">
      <c r="O1254" s="65"/>
    </row>
    <row r="1255" ht="11.25">
      <c r="O1255" s="65"/>
    </row>
    <row r="1256" ht="11.25">
      <c r="O1256" s="65"/>
    </row>
    <row r="1257" ht="11.25">
      <c r="O1257" s="65"/>
    </row>
    <row r="1258" ht="11.25">
      <c r="O1258" s="65"/>
    </row>
    <row r="1259" ht="11.25">
      <c r="O1259" s="65"/>
    </row>
    <row r="1260" ht="11.25">
      <c r="O1260" s="65"/>
    </row>
    <row r="1261" ht="11.25">
      <c r="O1261" s="65"/>
    </row>
    <row r="1262" ht="11.25">
      <c r="O1262" s="65"/>
    </row>
    <row r="1263" ht="11.25">
      <c r="O1263" s="65"/>
    </row>
    <row r="1264" ht="11.25">
      <c r="O1264" s="65"/>
    </row>
    <row r="1265" ht="11.25">
      <c r="O1265" s="65"/>
    </row>
    <row r="1266" ht="11.25">
      <c r="O1266" s="65"/>
    </row>
    <row r="1267" ht="11.25">
      <c r="O1267" s="65"/>
    </row>
    <row r="1268" ht="11.25">
      <c r="O1268" s="65"/>
    </row>
    <row r="1269" ht="11.25">
      <c r="O1269" s="65"/>
    </row>
    <row r="1270" ht="11.25">
      <c r="O1270" s="65"/>
    </row>
    <row r="1271" ht="11.25">
      <c r="O1271" s="65"/>
    </row>
    <row r="1272" ht="11.25">
      <c r="O1272" s="65"/>
    </row>
    <row r="1273" ht="11.25">
      <c r="O1273" s="65"/>
    </row>
    <row r="1274" ht="11.25">
      <c r="O1274" s="65"/>
    </row>
    <row r="1275" ht="11.25">
      <c r="O1275" s="65"/>
    </row>
    <row r="1276" ht="11.25">
      <c r="O1276" s="65"/>
    </row>
    <row r="1277" ht="11.25">
      <c r="O1277" s="65"/>
    </row>
    <row r="1278" ht="11.25">
      <c r="O1278" s="65"/>
    </row>
    <row r="1279" ht="11.25">
      <c r="O1279" s="65"/>
    </row>
    <row r="1280" ht="11.25">
      <c r="O1280" s="65"/>
    </row>
    <row r="1281" ht="11.25">
      <c r="O1281" s="65"/>
    </row>
    <row r="1282" ht="11.25">
      <c r="O1282" s="65"/>
    </row>
    <row r="1283" ht="11.25">
      <c r="O1283" s="65"/>
    </row>
    <row r="1284" ht="11.25">
      <c r="O1284" s="65"/>
    </row>
    <row r="1285" ht="11.25">
      <c r="O1285" s="65"/>
    </row>
    <row r="1286" ht="11.25">
      <c r="O1286" s="65"/>
    </row>
    <row r="1287" ht="11.25">
      <c r="O1287" s="65"/>
    </row>
    <row r="1288" ht="11.25">
      <c r="O1288" s="65"/>
    </row>
    <row r="1289" ht="11.25">
      <c r="O1289" s="65"/>
    </row>
    <row r="1290" ht="11.25">
      <c r="O1290" s="65"/>
    </row>
    <row r="1291" ht="11.25">
      <c r="O1291" s="65"/>
    </row>
    <row r="1292" ht="11.25">
      <c r="O1292" s="65"/>
    </row>
    <row r="1293" ht="11.25">
      <c r="O1293" s="65"/>
    </row>
    <row r="1294" ht="11.25">
      <c r="O1294" s="65"/>
    </row>
    <row r="1295" ht="11.25">
      <c r="O1295" s="65"/>
    </row>
    <row r="1296" ht="11.25">
      <c r="O1296" s="65"/>
    </row>
    <row r="1297" ht="11.25">
      <c r="O1297" s="65"/>
    </row>
    <row r="1298" ht="11.25">
      <c r="O1298" s="65"/>
    </row>
    <row r="1299" ht="11.25">
      <c r="O1299" s="65"/>
    </row>
    <row r="1300" ht="11.25">
      <c r="O1300" s="65"/>
    </row>
    <row r="1301" ht="11.25">
      <c r="O1301" s="65"/>
    </row>
    <row r="1302" ht="11.25">
      <c r="O1302" s="65"/>
    </row>
    <row r="1303" ht="11.25">
      <c r="O1303" s="65"/>
    </row>
    <row r="1304" ht="11.25">
      <c r="O1304" s="65"/>
    </row>
    <row r="1305" ht="11.25">
      <c r="O1305" s="65"/>
    </row>
    <row r="1306" ht="11.25">
      <c r="O1306" s="65"/>
    </row>
    <row r="1307" ht="11.25">
      <c r="O1307" s="65"/>
    </row>
    <row r="1308" ht="11.25">
      <c r="O1308" s="65"/>
    </row>
    <row r="1309" ht="11.25">
      <c r="O1309" s="65"/>
    </row>
    <row r="1310" ht="11.25">
      <c r="O1310" s="65"/>
    </row>
    <row r="1311" ht="11.25">
      <c r="O1311" s="65"/>
    </row>
    <row r="1312" ht="11.25">
      <c r="O1312" s="65"/>
    </row>
    <row r="1313" ht="11.25">
      <c r="O1313" s="65"/>
    </row>
    <row r="1314" ht="11.25">
      <c r="O1314" s="65"/>
    </row>
    <row r="1315" ht="11.25">
      <c r="O1315" s="65"/>
    </row>
    <row r="1316" ht="11.25">
      <c r="O1316" s="65"/>
    </row>
    <row r="1317" ht="11.25">
      <c r="O1317" s="65"/>
    </row>
    <row r="1318" ht="11.25">
      <c r="O1318" s="65"/>
    </row>
    <row r="1319" ht="11.25">
      <c r="O1319" s="65"/>
    </row>
    <row r="1320" ht="11.25">
      <c r="O1320" s="65"/>
    </row>
    <row r="1321" ht="11.25">
      <c r="O1321" s="65"/>
    </row>
    <row r="1322" ht="11.25">
      <c r="O1322" s="65"/>
    </row>
    <row r="1323" ht="11.25">
      <c r="O1323" s="65"/>
    </row>
    <row r="1324" ht="11.25">
      <c r="O1324" s="65"/>
    </row>
    <row r="1325" ht="11.25">
      <c r="O1325" s="65"/>
    </row>
    <row r="1326" ht="11.25">
      <c r="O1326" s="65"/>
    </row>
    <row r="1327" ht="11.25">
      <c r="O1327" s="65"/>
    </row>
    <row r="1328" ht="11.25">
      <c r="O1328" s="65"/>
    </row>
    <row r="1329" ht="11.25">
      <c r="O1329" s="65"/>
    </row>
    <row r="1330" ht="11.25">
      <c r="O1330" s="65"/>
    </row>
    <row r="1331" ht="11.25">
      <c r="O1331" s="65"/>
    </row>
    <row r="1332" ht="11.25">
      <c r="O1332" s="65"/>
    </row>
    <row r="1333" ht="11.25">
      <c r="O1333" s="65"/>
    </row>
    <row r="1334" ht="11.25">
      <c r="O1334" s="65"/>
    </row>
    <row r="1335" ht="11.25">
      <c r="O1335" s="65"/>
    </row>
    <row r="1336" ht="11.25">
      <c r="O1336" s="65"/>
    </row>
    <row r="1337" ht="11.25">
      <c r="O1337" s="65"/>
    </row>
    <row r="1338" ht="11.25">
      <c r="O1338" s="65"/>
    </row>
    <row r="1339" ht="11.25">
      <c r="O1339" s="65"/>
    </row>
    <row r="1340" ht="11.25">
      <c r="O1340" s="65"/>
    </row>
    <row r="1341" ht="11.25">
      <c r="O1341" s="65"/>
    </row>
    <row r="1342" ht="11.25">
      <c r="O1342" s="65"/>
    </row>
    <row r="1343" ht="11.25">
      <c r="O1343" s="65"/>
    </row>
    <row r="1344" ht="11.25">
      <c r="O1344" s="65"/>
    </row>
    <row r="1345" ht="11.25">
      <c r="O1345" s="65"/>
    </row>
    <row r="1346" ht="11.25">
      <c r="O1346" s="65"/>
    </row>
    <row r="1347" ht="11.25">
      <c r="O1347" s="65"/>
    </row>
    <row r="1348" ht="11.25">
      <c r="O1348" s="65"/>
    </row>
    <row r="1349" ht="11.25">
      <c r="O1349" s="65"/>
    </row>
    <row r="1350" ht="11.25">
      <c r="O1350" s="65"/>
    </row>
    <row r="1351" ht="11.25">
      <c r="O1351" s="65"/>
    </row>
    <row r="1352" ht="11.25">
      <c r="O1352" s="65"/>
    </row>
    <row r="1353" ht="11.25">
      <c r="O1353" s="65"/>
    </row>
    <row r="1354" ht="11.25">
      <c r="O1354" s="65"/>
    </row>
    <row r="1355" ht="11.25">
      <c r="O1355" s="65"/>
    </row>
    <row r="1356" ht="11.25">
      <c r="O1356" s="65"/>
    </row>
    <row r="1357" ht="11.25">
      <c r="O1357" s="65"/>
    </row>
    <row r="1358" ht="11.25">
      <c r="O1358" s="65"/>
    </row>
    <row r="1359" ht="11.25">
      <c r="O1359" s="65"/>
    </row>
    <row r="1360" ht="11.25">
      <c r="O1360" s="65"/>
    </row>
    <row r="1361" ht="11.25">
      <c r="O1361" s="65"/>
    </row>
    <row r="1362" ht="11.25">
      <c r="O1362" s="65"/>
    </row>
    <row r="1363" ht="11.25">
      <c r="O1363" s="65"/>
    </row>
    <row r="1364" ht="11.25">
      <c r="O1364" s="65"/>
    </row>
    <row r="1365" ht="11.25">
      <c r="O1365" s="65"/>
    </row>
    <row r="1366" ht="11.25">
      <c r="O1366" s="65"/>
    </row>
    <row r="1367" ht="11.25">
      <c r="O1367" s="65"/>
    </row>
    <row r="1368" ht="11.25">
      <c r="O1368" s="65"/>
    </row>
    <row r="1369" ht="11.25">
      <c r="O1369" s="65"/>
    </row>
    <row r="1370" ht="11.25">
      <c r="O1370" s="65"/>
    </row>
    <row r="1371" ht="11.25">
      <c r="O1371" s="65"/>
    </row>
    <row r="1372" ht="11.25">
      <c r="O1372" s="65"/>
    </row>
    <row r="1373" ht="11.25">
      <c r="O1373" s="65"/>
    </row>
    <row r="1374" ht="11.25">
      <c r="O1374" s="65"/>
    </row>
    <row r="1375" ht="11.25">
      <c r="O1375" s="65"/>
    </row>
    <row r="1376" ht="11.25">
      <c r="O1376" s="65"/>
    </row>
    <row r="1377" ht="11.25">
      <c r="O1377" s="65"/>
    </row>
    <row r="1378" ht="11.25">
      <c r="O1378" s="65"/>
    </row>
    <row r="1379" ht="11.25">
      <c r="O1379" s="65"/>
    </row>
    <row r="1380" ht="11.25">
      <c r="O1380" s="65"/>
    </row>
    <row r="1381" ht="11.25">
      <c r="O1381" s="65"/>
    </row>
    <row r="1382" ht="11.25">
      <c r="O1382" s="65"/>
    </row>
    <row r="1383" ht="11.25">
      <c r="O1383" s="65"/>
    </row>
    <row r="1384" ht="11.25">
      <c r="O1384" s="65"/>
    </row>
    <row r="1385" ht="11.25">
      <c r="O1385" s="65"/>
    </row>
    <row r="1386" ht="11.25">
      <c r="O1386" s="65"/>
    </row>
    <row r="1387" ht="11.25">
      <c r="O1387" s="65"/>
    </row>
    <row r="1388" ht="11.25">
      <c r="O1388" s="65"/>
    </row>
    <row r="1389" ht="11.25">
      <c r="O1389" s="65"/>
    </row>
    <row r="1390" ht="11.25">
      <c r="O1390" s="65"/>
    </row>
    <row r="1391" ht="11.25">
      <c r="O1391" s="65"/>
    </row>
    <row r="1392" ht="11.25">
      <c r="O1392" s="65"/>
    </row>
    <row r="1393" ht="11.25">
      <c r="O1393" s="65"/>
    </row>
    <row r="1394" ht="11.25">
      <c r="O1394" s="65"/>
    </row>
    <row r="1395" ht="11.25">
      <c r="O1395" s="65"/>
    </row>
    <row r="1396" ht="11.25">
      <c r="O1396" s="65"/>
    </row>
    <row r="1397" ht="11.25">
      <c r="O1397" s="65"/>
    </row>
    <row r="1398" ht="11.25">
      <c r="O1398" s="65"/>
    </row>
    <row r="1399" ht="11.25">
      <c r="O1399" s="65"/>
    </row>
    <row r="1400" ht="11.25">
      <c r="O1400" s="65"/>
    </row>
    <row r="1401" ht="11.25">
      <c r="O1401" s="65"/>
    </row>
    <row r="1402" ht="11.25">
      <c r="O1402" s="65"/>
    </row>
    <row r="1403" ht="11.25">
      <c r="O1403" s="65"/>
    </row>
    <row r="1404" ht="11.25">
      <c r="O1404" s="65"/>
    </row>
    <row r="1405" ht="11.25">
      <c r="O1405" s="65"/>
    </row>
    <row r="1406" ht="11.25">
      <c r="O1406" s="65"/>
    </row>
    <row r="1407" ht="11.25">
      <c r="O1407" s="65"/>
    </row>
    <row r="1408" ht="11.25">
      <c r="O1408" s="65"/>
    </row>
    <row r="1409" ht="11.25">
      <c r="O1409" s="65"/>
    </row>
    <row r="1410" ht="11.25">
      <c r="O1410" s="65"/>
    </row>
    <row r="1411" ht="11.25">
      <c r="O1411" s="65"/>
    </row>
    <row r="1412" ht="11.25">
      <c r="O1412" s="65"/>
    </row>
    <row r="1413" ht="11.25">
      <c r="O1413" s="65"/>
    </row>
    <row r="1414" ht="11.25">
      <c r="O1414" s="65"/>
    </row>
    <row r="1415" ht="11.25">
      <c r="O1415" s="65"/>
    </row>
    <row r="1416" ht="11.25">
      <c r="O1416" s="65"/>
    </row>
    <row r="1417" ht="11.25">
      <c r="O1417" s="65"/>
    </row>
    <row r="1418" ht="11.25">
      <c r="O1418" s="65"/>
    </row>
    <row r="1419" ht="11.25">
      <c r="O1419" s="65"/>
    </row>
    <row r="1420" ht="11.25">
      <c r="O1420" s="65"/>
    </row>
    <row r="1421" ht="11.25">
      <c r="O1421" s="65"/>
    </row>
    <row r="1422" ht="11.25">
      <c r="O1422" s="65"/>
    </row>
    <row r="1423" ht="11.25">
      <c r="O1423" s="65"/>
    </row>
    <row r="1424" ht="11.25">
      <c r="O1424" s="65"/>
    </row>
    <row r="1425" ht="11.25">
      <c r="O1425" s="65"/>
    </row>
    <row r="1426" ht="11.25">
      <c r="O1426" s="65"/>
    </row>
    <row r="1427" ht="11.25">
      <c r="O1427" s="65"/>
    </row>
    <row r="1428" ht="11.25">
      <c r="O1428" s="65"/>
    </row>
    <row r="1429" ht="11.25">
      <c r="O1429" s="65"/>
    </row>
    <row r="1430" ht="11.25">
      <c r="O1430" s="65"/>
    </row>
    <row r="1431" ht="11.25">
      <c r="O1431" s="65"/>
    </row>
    <row r="1432" ht="11.25">
      <c r="O1432" s="65"/>
    </row>
    <row r="1433" ht="11.25">
      <c r="O1433" s="65"/>
    </row>
    <row r="1434" ht="11.25">
      <c r="O1434" s="65"/>
    </row>
    <row r="1435" ht="11.25">
      <c r="O1435" s="65"/>
    </row>
    <row r="1436" ht="11.25">
      <c r="O1436" s="65"/>
    </row>
    <row r="1437" ht="11.25">
      <c r="O1437" s="65"/>
    </row>
    <row r="1438" ht="11.25">
      <c r="O1438" s="65"/>
    </row>
    <row r="1439" ht="11.25">
      <c r="O1439" s="65"/>
    </row>
    <row r="1440" ht="11.25">
      <c r="O1440" s="65"/>
    </row>
    <row r="1441" ht="11.25">
      <c r="O1441" s="65"/>
    </row>
    <row r="1442" ht="11.25">
      <c r="O1442" s="65"/>
    </row>
    <row r="1443" ht="11.25">
      <c r="O1443" s="65"/>
    </row>
    <row r="1444" ht="11.25">
      <c r="O1444" s="65"/>
    </row>
    <row r="1445" ht="11.25">
      <c r="O1445" s="65"/>
    </row>
    <row r="1446" ht="11.25">
      <c r="O1446" s="65"/>
    </row>
    <row r="1447" ht="11.25">
      <c r="O1447" s="65"/>
    </row>
    <row r="1448" ht="11.25">
      <c r="O1448" s="65"/>
    </row>
    <row r="1449" ht="11.25">
      <c r="O1449" s="65"/>
    </row>
    <row r="1450" ht="11.25">
      <c r="O1450" s="65"/>
    </row>
    <row r="1451" ht="11.25">
      <c r="O1451" s="65"/>
    </row>
    <row r="1452" ht="11.25">
      <c r="O1452" s="65"/>
    </row>
    <row r="1453" ht="11.25">
      <c r="O1453" s="65"/>
    </row>
    <row r="1454" ht="11.25">
      <c r="O1454" s="65"/>
    </row>
    <row r="1455" ht="11.25">
      <c r="O1455" s="65"/>
    </row>
    <row r="1456" ht="11.25">
      <c r="O1456" s="65"/>
    </row>
    <row r="1457" ht="11.25">
      <c r="O1457" s="65"/>
    </row>
    <row r="1458" ht="11.25">
      <c r="O1458" s="65"/>
    </row>
    <row r="1459" ht="11.25">
      <c r="O1459" s="65"/>
    </row>
    <row r="1460" ht="11.25">
      <c r="O1460" s="65"/>
    </row>
    <row r="1461" ht="11.25">
      <c r="O1461" s="65"/>
    </row>
    <row r="1462" ht="11.25">
      <c r="O1462" s="65"/>
    </row>
    <row r="1463" ht="11.25">
      <c r="O1463" s="65"/>
    </row>
    <row r="1464" ht="11.25">
      <c r="O1464" s="65"/>
    </row>
    <row r="1465" ht="11.25">
      <c r="O1465" s="65"/>
    </row>
    <row r="1466" ht="11.25">
      <c r="O1466" s="65"/>
    </row>
    <row r="1467" ht="11.25">
      <c r="O1467" s="65"/>
    </row>
    <row r="1468" ht="11.25">
      <c r="O1468" s="65"/>
    </row>
    <row r="1469" ht="11.25">
      <c r="O1469" s="65"/>
    </row>
    <row r="1470" ht="11.25">
      <c r="O1470" s="65"/>
    </row>
    <row r="1471" ht="11.25">
      <c r="O1471" s="65"/>
    </row>
    <row r="1472" ht="11.25">
      <c r="O1472" s="65"/>
    </row>
    <row r="1473" ht="11.25">
      <c r="O1473" s="65"/>
    </row>
    <row r="1474" ht="11.25">
      <c r="O1474" s="65"/>
    </row>
    <row r="1475" ht="11.25">
      <c r="O1475" s="65"/>
    </row>
    <row r="1476" ht="11.25">
      <c r="O1476" s="65"/>
    </row>
    <row r="1477" ht="11.25">
      <c r="O1477" s="65"/>
    </row>
    <row r="1478" ht="11.25">
      <c r="O1478" s="65"/>
    </row>
    <row r="1479" ht="11.25">
      <c r="O1479" s="65"/>
    </row>
    <row r="1480" ht="11.25">
      <c r="O1480" s="65"/>
    </row>
    <row r="1481" ht="11.25">
      <c r="O1481" s="65"/>
    </row>
    <row r="1482" ht="11.25">
      <c r="O1482" s="65"/>
    </row>
    <row r="1483" ht="11.25">
      <c r="O1483" s="65"/>
    </row>
    <row r="1484" ht="11.25">
      <c r="O1484" s="65"/>
    </row>
    <row r="1485" ht="11.25">
      <c r="O1485" s="65"/>
    </row>
    <row r="1486" ht="11.25">
      <c r="O1486" s="65"/>
    </row>
    <row r="1487" ht="11.25">
      <c r="O1487" s="65"/>
    </row>
    <row r="1488" ht="11.25">
      <c r="O1488" s="65"/>
    </row>
    <row r="1489" ht="11.25">
      <c r="O1489" s="65"/>
    </row>
    <row r="1490" ht="11.25">
      <c r="O1490" s="65"/>
    </row>
    <row r="1491" ht="11.25">
      <c r="O1491" s="65"/>
    </row>
    <row r="1492" ht="11.25">
      <c r="O1492" s="65"/>
    </row>
    <row r="1493" ht="11.25">
      <c r="O1493" s="65"/>
    </row>
    <row r="1494" ht="11.25">
      <c r="O1494" s="65"/>
    </row>
    <row r="1495" ht="11.25">
      <c r="O1495" s="65"/>
    </row>
    <row r="1496" ht="11.25">
      <c r="O1496" s="65"/>
    </row>
    <row r="1497" ht="11.25">
      <c r="O1497" s="65"/>
    </row>
    <row r="1498" ht="11.25">
      <c r="O1498" s="65"/>
    </row>
    <row r="1499" ht="11.25">
      <c r="O1499" s="65"/>
    </row>
    <row r="1500" ht="11.25">
      <c r="O1500" s="65"/>
    </row>
    <row r="1501" ht="11.25">
      <c r="O1501" s="65"/>
    </row>
    <row r="1502" ht="11.25">
      <c r="O1502" s="65"/>
    </row>
    <row r="1503" ht="11.25">
      <c r="O1503" s="65"/>
    </row>
    <row r="1504" ht="11.25">
      <c r="O1504" s="65"/>
    </row>
    <row r="1505" ht="11.25">
      <c r="O1505" s="65"/>
    </row>
    <row r="1506" ht="11.25">
      <c r="O1506" s="65"/>
    </row>
    <row r="1507" ht="11.25">
      <c r="O1507" s="65"/>
    </row>
    <row r="1508" ht="11.25">
      <c r="O1508" s="65"/>
    </row>
    <row r="1509" ht="11.25">
      <c r="O1509" s="65"/>
    </row>
    <row r="1510" ht="11.25">
      <c r="O1510" s="65"/>
    </row>
    <row r="1511" ht="11.25">
      <c r="O1511" s="65"/>
    </row>
    <row r="1512" ht="11.25">
      <c r="O1512" s="65"/>
    </row>
    <row r="1513" ht="11.25">
      <c r="O1513" s="65"/>
    </row>
    <row r="1514" ht="11.25">
      <c r="O1514" s="65"/>
    </row>
    <row r="1515" ht="11.25">
      <c r="O1515" s="65"/>
    </row>
    <row r="1516" ht="11.25">
      <c r="O1516" s="65"/>
    </row>
    <row r="1517" ht="11.25">
      <c r="O1517" s="65"/>
    </row>
    <row r="1518" ht="11.25">
      <c r="O1518" s="65"/>
    </row>
    <row r="1519" ht="11.25">
      <c r="O1519" s="65"/>
    </row>
    <row r="1520" ht="11.25">
      <c r="O1520" s="65"/>
    </row>
    <row r="1521" ht="11.25">
      <c r="O1521" s="65"/>
    </row>
    <row r="1522" ht="11.25">
      <c r="O1522" s="65"/>
    </row>
    <row r="1523" ht="11.25">
      <c r="O1523" s="65"/>
    </row>
    <row r="1524" ht="11.25">
      <c r="O1524" s="65"/>
    </row>
    <row r="1525" ht="11.25">
      <c r="O1525" s="65"/>
    </row>
    <row r="1526" ht="11.25">
      <c r="O1526" s="65"/>
    </row>
    <row r="1527" ht="11.25">
      <c r="O1527" s="65"/>
    </row>
    <row r="1528" ht="11.25">
      <c r="O1528" s="65"/>
    </row>
    <row r="1529" ht="11.25">
      <c r="O1529" s="65"/>
    </row>
    <row r="1530" ht="11.25">
      <c r="O1530" s="65"/>
    </row>
    <row r="1531" ht="11.25">
      <c r="O1531" s="65"/>
    </row>
    <row r="1532" ht="11.25">
      <c r="O1532" s="65"/>
    </row>
    <row r="1533" ht="11.25">
      <c r="O1533" s="65"/>
    </row>
    <row r="1534" ht="11.25">
      <c r="O1534" s="65"/>
    </row>
    <row r="1535" ht="11.25">
      <c r="O1535" s="65"/>
    </row>
    <row r="1536" ht="11.25">
      <c r="O1536" s="65"/>
    </row>
    <row r="1537" ht="11.25">
      <c r="O1537" s="65"/>
    </row>
    <row r="1538" ht="11.25">
      <c r="O1538" s="65"/>
    </row>
    <row r="1539" ht="11.25">
      <c r="O1539" s="65"/>
    </row>
    <row r="1540" ht="11.25">
      <c r="O1540" s="65"/>
    </row>
    <row r="1541" ht="11.25">
      <c r="O1541" s="65"/>
    </row>
    <row r="1542" ht="11.25">
      <c r="O1542" s="65"/>
    </row>
    <row r="1543" ht="11.25">
      <c r="O1543" s="65"/>
    </row>
    <row r="1544" ht="11.25">
      <c r="O1544" s="65"/>
    </row>
    <row r="1545" ht="11.25">
      <c r="O1545" s="65"/>
    </row>
    <row r="1546" ht="11.25">
      <c r="O1546" s="65"/>
    </row>
    <row r="1547" ht="11.25">
      <c r="O1547" s="65"/>
    </row>
    <row r="1548" ht="11.25">
      <c r="O1548" s="65"/>
    </row>
    <row r="1549" ht="11.25">
      <c r="O1549" s="65"/>
    </row>
    <row r="1550" ht="11.25">
      <c r="O1550" s="65"/>
    </row>
    <row r="1551" ht="11.25">
      <c r="O1551" s="65"/>
    </row>
    <row r="1552" ht="11.25">
      <c r="O1552" s="65"/>
    </row>
    <row r="1553" ht="11.25">
      <c r="O1553" s="65"/>
    </row>
    <row r="1554" ht="11.25">
      <c r="O1554" s="65"/>
    </row>
    <row r="1555" ht="11.25">
      <c r="O1555" s="65"/>
    </row>
    <row r="1556" ht="11.25">
      <c r="O1556" s="65"/>
    </row>
    <row r="1557" ht="11.25">
      <c r="O1557" s="65"/>
    </row>
    <row r="1558" ht="11.25">
      <c r="O1558" s="65"/>
    </row>
    <row r="1559" ht="11.25">
      <c r="O1559" s="65"/>
    </row>
    <row r="1560" ht="11.25">
      <c r="O1560" s="65"/>
    </row>
    <row r="1561" ht="11.25">
      <c r="O1561" s="65"/>
    </row>
    <row r="1562" ht="11.25">
      <c r="O1562" s="65"/>
    </row>
    <row r="1563" ht="11.25">
      <c r="O1563" s="65"/>
    </row>
    <row r="1564" ht="11.25">
      <c r="O1564" s="65"/>
    </row>
    <row r="1565" ht="11.25">
      <c r="O1565" s="65"/>
    </row>
    <row r="1566" ht="11.25">
      <c r="O1566" s="65"/>
    </row>
    <row r="1567" ht="11.25">
      <c r="O1567" s="65"/>
    </row>
    <row r="1568" ht="11.25">
      <c r="O1568" s="65"/>
    </row>
    <row r="1569" ht="11.25">
      <c r="O1569" s="65"/>
    </row>
    <row r="1570" ht="11.25">
      <c r="O1570" s="65"/>
    </row>
    <row r="1571" ht="11.25">
      <c r="O1571" s="65"/>
    </row>
    <row r="1572" ht="11.25">
      <c r="O1572" s="65"/>
    </row>
    <row r="1573" ht="11.25">
      <c r="O1573" s="65"/>
    </row>
    <row r="1574" ht="11.25">
      <c r="O1574" s="65"/>
    </row>
    <row r="1575" ht="11.25">
      <c r="O1575" s="65"/>
    </row>
    <row r="1576" ht="11.25">
      <c r="O1576" s="65"/>
    </row>
    <row r="1577" ht="11.25">
      <c r="O1577" s="65"/>
    </row>
    <row r="1578" ht="11.25">
      <c r="O1578" s="65"/>
    </row>
    <row r="1579" ht="11.25">
      <c r="O1579" s="65"/>
    </row>
    <row r="1580" ht="11.25">
      <c r="O1580" s="65"/>
    </row>
    <row r="1581" ht="11.25">
      <c r="O1581" s="65"/>
    </row>
    <row r="1582" ht="11.25">
      <c r="O1582" s="65"/>
    </row>
    <row r="1583" ht="11.25">
      <c r="O1583" s="65"/>
    </row>
    <row r="1584" ht="11.25">
      <c r="O1584" s="65"/>
    </row>
    <row r="1585" ht="11.25">
      <c r="O1585" s="65"/>
    </row>
    <row r="1586" ht="11.25">
      <c r="O1586" s="65"/>
    </row>
    <row r="1587" ht="11.25">
      <c r="O1587" s="65"/>
    </row>
    <row r="1588" ht="11.25">
      <c r="O1588" s="65"/>
    </row>
    <row r="1589" ht="11.25">
      <c r="O1589" s="65"/>
    </row>
    <row r="1590" ht="11.25">
      <c r="O1590" s="65"/>
    </row>
    <row r="1591" ht="11.25">
      <c r="O1591" s="65"/>
    </row>
    <row r="1592" ht="11.25">
      <c r="O1592" s="65"/>
    </row>
    <row r="1593" ht="11.25">
      <c r="O1593" s="65"/>
    </row>
    <row r="1594" ht="11.25">
      <c r="O1594" s="65"/>
    </row>
    <row r="1595" ht="11.25">
      <c r="O1595" s="65"/>
    </row>
    <row r="1596" ht="11.25">
      <c r="O1596" s="65"/>
    </row>
    <row r="1597" ht="11.25">
      <c r="O1597" s="65"/>
    </row>
    <row r="1598" ht="11.25">
      <c r="O1598" s="65"/>
    </row>
    <row r="1599" ht="11.25">
      <c r="O1599" s="65"/>
    </row>
    <row r="1600" ht="11.25">
      <c r="O1600" s="65"/>
    </row>
    <row r="1601" ht="11.25">
      <c r="O1601" s="65"/>
    </row>
    <row r="1602" ht="11.25">
      <c r="O1602" s="65"/>
    </row>
    <row r="1603" ht="11.25">
      <c r="O1603" s="65"/>
    </row>
    <row r="1604" ht="11.25">
      <c r="O1604" s="65"/>
    </row>
    <row r="1605" ht="11.25">
      <c r="O1605" s="65"/>
    </row>
    <row r="1606" ht="11.25">
      <c r="O1606" s="65"/>
    </row>
    <row r="1607" ht="11.25">
      <c r="O1607" s="65"/>
    </row>
    <row r="1608" ht="11.25">
      <c r="O1608" s="65"/>
    </row>
    <row r="1609" ht="11.25">
      <c r="O1609" s="65"/>
    </row>
    <row r="1610" ht="11.25">
      <c r="O1610" s="65"/>
    </row>
    <row r="1611" ht="11.25">
      <c r="O1611" s="65"/>
    </row>
    <row r="1612" ht="11.25">
      <c r="O1612" s="65"/>
    </row>
    <row r="1613" ht="11.25">
      <c r="O1613" s="65"/>
    </row>
    <row r="1614" ht="11.25">
      <c r="O1614" s="65"/>
    </row>
    <row r="1615" ht="11.25">
      <c r="O1615" s="65"/>
    </row>
    <row r="1616" ht="11.25">
      <c r="O1616" s="65"/>
    </row>
    <row r="1617" ht="11.25">
      <c r="O1617" s="65"/>
    </row>
    <row r="1618" ht="11.25">
      <c r="O1618" s="65"/>
    </row>
    <row r="1619" ht="11.25">
      <c r="O1619" s="65"/>
    </row>
    <row r="1620" ht="11.25">
      <c r="O1620" s="65"/>
    </row>
    <row r="1621" ht="11.25">
      <c r="O1621" s="65"/>
    </row>
    <row r="1622" ht="11.25">
      <c r="O1622" s="65"/>
    </row>
    <row r="1623" ht="11.25">
      <c r="O1623" s="65"/>
    </row>
    <row r="1624" ht="11.25">
      <c r="O1624" s="65"/>
    </row>
    <row r="1625" ht="11.25">
      <c r="O1625" s="65"/>
    </row>
    <row r="1626" ht="11.25">
      <c r="O1626" s="65"/>
    </row>
    <row r="1627" ht="11.25">
      <c r="O1627" s="65"/>
    </row>
    <row r="1628" ht="11.25">
      <c r="O1628" s="65"/>
    </row>
    <row r="1629" ht="11.25">
      <c r="O1629" s="65"/>
    </row>
    <row r="1630" ht="11.25">
      <c r="O1630" s="65"/>
    </row>
    <row r="1631" ht="11.25">
      <c r="O1631" s="65"/>
    </row>
    <row r="1632" ht="11.25">
      <c r="O1632" s="65"/>
    </row>
    <row r="1633" ht="11.25">
      <c r="O1633" s="65"/>
    </row>
    <row r="1634" ht="11.25">
      <c r="O1634" s="65"/>
    </row>
    <row r="1635" ht="11.25">
      <c r="O1635" s="65"/>
    </row>
    <row r="1636" ht="11.25">
      <c r="O1636" s="65"/>
    </row>
    <row r="1637" ht="11.25">
      <c r="O1637" s="65"/>
    </row>
    <row r="1638" ht="11.25">
      <c r="O1638" s="65"/>
    </row>
    <row r="1639" ht="11.25">
      <c r="O1639" s="65"/>
    </row>
    <row r="1640" ht="11.25">
      <c r="O1640" s="65"/>
    </row>
    <row r="1641" ht="11.25">
      <c r="O1641" s="65"/>
    </row>
    <row r="1642" ht="11.25">
      <c r="O1642" s="65"/>
    </row>
    <row r="1643" ht="11.25">
      <c r="O1643" s="65"/>
    </row>
    <row r="1644" ht="11.25">
      <c r="O1644" s="65"/>
    </row>
    <row r="1645" ht="11.25">
      <c r="O1645" s="65"/>
    </row>
    <row r="1646" ht="11.25">
      <c r="O1646" s="65"/>
    </row>
    <row r="1647" ht="11.25">
      <c r="O1647" s="65"/>
    </row>
    <row r="1648" ht="11.25">
      <c r="O1648" s="65"/>
    </row>
    <row r="1649" ht="11.25">
      <c r="O1649" s="65"/>
    </row>
    <row r="1650" ht="11.25">
      <c r="O1650" s="65"/>
    </row>
    <row r="1651" ht="11.25">
      <c r="O1651" s="65"/>
    </row>
    <row r="1652" ht="11.25">
      <c r="O1652" s="65"/>
    </row>
    <row r="1653" ht="11.25">
      <c r="O1653" s="65"/>
    </row>
    <row r="1654" ht="11.25">
      <c r="O1654" s="65"/>
    </row>
    <row r="1655" ht="11.25">
      <c r="O1655" s="65"/>
    </row>
    <row r="1656" ht="11.25">
      <c r="O1656" s="65"/>
    </row>
    <row r="1657" ht="11.25">
      <c r="O1657" s="65"/>
    </row>
    <row r="1658" ht="11.25">
      <c r="O1658" s="65"/>
    </row>
    <row r="1659" ht="11.25">
      <c r="O1659" s="65"/>
    </row>
    <row r="1660" ht="11.25">
      <c r="O1660" s="65"/>
    </row>
    <row r="1661" ht="11.25">
      <c r="O1661" s="65"/>
    </row>
    <row r="1662" ht="11.25">
      <c r="O1662" s="65"/>
    </row>
    <row r="1663" ht="11.25">
      <c r="O1663" s="65"/>
    </row>
    <row r="1664" ht="11.25">
      <c r="O1664" s="65"/>
    </row>
    <row r="1665" ht="11.25">
      <c r="O1665" s="65"/>
    </row>
    <row r="1666" ht="11.25">
      <c r="O1666" s="65"/>
    </row>
    <row r="1667" ht="11.25">
      <c r="O1667" s="65"/>
    </row>
    <row r="1668" ht="11.25">
      <c r="O1668" s="65"/>
    </row>
    <row r="1669" ht="11.25">
      <c r="O1669" s="65"/>
    </row>
    <row r="1670" ht="11.25">
      <c r="O1670" s="65"/>
    </row>
    <row r="1671" ht="11.25">
      <c r="O1671" s="65"/>
    </row>
    <row r="1672" ht="11.25">
      <c r="O1672" s="65"/>
    </row>
    <row r="1673" ht="11.25">
      <c r="O1673" s="65"/>
    </row>
    <row r="1674" ht="11.25">
      <c r="O1674" s="65"/>
    </row>
    <row r="1675" ht="11.25">
      <c r="O1675" s="65"/>
    </row>
    <row r="1676" ht="11.25">
      <c r="O1676" s="65"/>
    </row>
    <row r="1677" ht="11.25">
      <c r="O1677" s="65"/>
    </row>
    <row r="1678" ht="11.25">
      <c r="O1678" s="65"/>
    </row>
    <row r="1679" ht="11.25">
      <c r="O1679" s="65"/>
    </row>
    <row r="1680" ht="11.25">
      <c r="O1680" s="65"/>
    </row>
    <row r="1681" ht="11.25">
      <c r="O1681" s="65"/>
    </row>
    <row r="1682" ht="11.25">
      <c r="O1682" s="65"/>
    </row>
    <row r="1683" ht="11.25">
      <c r="O1683" s="65"/>
    </row>
    <row r="1684" ht="11.25">
      <c r="O1684" s="65"/>
    </row>
    <row r="1685" ht="11.25">
      <c r="O1685" s="65"/>
    </row>
    <row r="1686" ht="11.25">
      <c r="O1686" s="65"/>
    </row>
    <row r="1687" ht="11.25">
      <c r="O1687" s="65"/>
    </row>
    <row r="1688" ht="11.25">
      <c r="O1688" s="65"/>
    </row>
    <row r="1689" ht="11.25">
      <c r="O1689" s="65"/>
    </row>
    <row r="1690" ht="11.25">
      <c r="O1690" s="65"/>
    </row>
    <row r="1691" ht="11.25">
      <c r="O1691" s="65"/>
    </row>
    <row r="1692" ht="11.25">
      <c r="O1692" s="65"/>
    </row>
    <row r="1693" ht="11.25">
      <c r="O1693" s="65"/>
    </row>
    <row r="1694" ht="11.25">
      <c r="O1694" s="65"/>
    </row>
    <row r="1695" ht="11.25">
      <c r="O1695" s="65"/>
    </row>
    <row r="1696" ht="11.25">
      <c r="O1696" s="65"/>
    </row>
    <row r="1697" ht="11.25">
      <c r="O1697" s="65"/>
    </row>
    <row r="1698" ht="11.25">
      <c r="O1698" s="65"/>
    </row>
    <row r="1699" ht="11.25">
      <c r="O1699" s="65"/>
    </row>
    <row r="1700" ht="11.25">
      <c r="O1700" s="65"/>
    </row>
    <row r="1701" ht="11.25">
      <c r="O1701" s="65"/>
    </row>
    <row r="1702" ht="11.25">
      <c r="O1702" s="65"/>
    </row>
    <row r="1703" ht="11.25">
      <c r="O1703" s="65"/>
    </row>
    <row r="1704" ht="11.25">
      <c r="O1704" s="65"/>
    </row>
    <row r="1705" ht="11.25">
      <c r="O1705" s="65"/>
    </row>
    <row r="1706" ht="11.25">
      <c r="O1706" s="65"/>
    </row>
    <row r="1707" ht="11.25">
      <c r="O1707" s="65"/>
    </row>
    <row r="1708" ht="11.25">
      <c r="O1708" s="65"/>
    </row>
    <row r="1709" ht="11.25">
      <c r="O1709" s="65"/>
    </row>
    <row r="1710" ht="11.25">
      <c r="O1710" s="65"/>
    </row>
    <row r="1711" ht="11.25">
      <c r="O1711" s="65"/>
    </row>
    <row r="1712" ht="11.25">
      <c r="O1712" s="65"/>
    </row>
    <row r="1713" ht="11.25">
      <c r="O1713" s="65"/>
    </row>
    <row r="1714" ht="11.25">
      <c r="O1714" s="65"/>
    </row>
    <row r="1715" ht="11.25">
      <c r="O1715" s="65"/>
    </row>
    <row r="1716" ht="11.25">
      <c r="O1716" s="65"/>
    </row>
    <row r="1717" ht="11.25">
      <c r="O1717" s="65"/>
    </row>
    <row r="1718" ht="11.25">
      <c r="O1718" s="65"/>
    </row>
    <row r="1719" ht="11.25">
      <c r="O1719" s="65"/>
    </row>
    <row r="1720" ht="11.25">
      <c r="O1720" s="65"/>
    </row>
    <row r="1721" ht="11.25">
      <c r="O1721" s="65"/>
    </row>
    <row r="1722" ht="11.25">
      <c r="O1722" s="65"/>
    </row>
    <row r="1723" ht="11.25">
      <c r="O1723" s="65"/>
    </row>
    <row r="1724" ht="11.25">
      <c r="O1724" s="65"/>
    </row>
    <row r="1725" ht="11.25">
      <c r="O1725" s="65"/>
    </row>
    <row r="1726" ht="11.25">
      <c r="O1726" s="65"/>
    </row>
    <row r="1727" ht="11.25">
      <c r="O1727" s="65"/>
    </row>
    <row r="1728" ht="11.25">
      <c r="O1728" s="65"/>
    </row>
    <row r="1729" ht="11.25">
      <c r="O1729" s="65"/>
    </row>
    <row r="1730" ht="11.25">
      <c r="O1730" s="65"/>
    </row>
    <row r="1731" ht="11.25">
      <c r="O1731" s="65"/>
    </row>
    <row r="1732" ht="11.25">
      <c r="O1732" s="65"/>
    </row>
    <row r="1733" ht="11.25">
      <c r="O1733" s="65"/>
    </row>
    <row r="1734" ht="11.25">
      <c r="O1734" s="65"/>
    </row>
    <row r="1735" ht="11.25">
      <c r="O1735" s="65"/>
    </row>
    <row r="1736" ht="11.25">
      <c r="O1736" s="65"/>
    </row>
    <row r="1737" ht="11.25">
      <c r="O1737" s="65"/>
    </row>
    <row r="1738" ht="11.25">
      <c r="O1738" s="65"/>
    </row>
    <row r="1739" ht="11.25">
      <c r="O1739" s="65"/>
    </row>
    <row r="1740" ht="11.25">
      <c r="O1740" s="65"/>
    </row>
    <row r="1741" ht="11.25">
      <c r="O1741" s="65"/>
    </row>
    <row r="1742" ht="11.25">
      <c r="O1742" s="65"/>
    </row>
    <row r="1743" ht="11.25">
      <c r="O1743" s="65"/>
    </row>
    <row r="1744" ht="11.25">
      <c r="O1744" s="65"/>
    </row>
    <row r="1745" ht="11.25">
      <c r="O1745" s="65"/>
    </row>
    <row r="1746" ht="11.25">
      <c r="O1746" s="65"/>
    </row>
    <row r="1747" ht="11.25">
      <c r="O1747" s="65"/>
    </row>
    <row r="1748" ht="11.25">
      <c r="O1748" s="65"/>
    </row>
    <row r="1749" ht="11.25">
      <c r="O1749" s="65"/>
    </row>
    <row r="1750" ht="11.25">
      <c r="O1750" s="65"/>
    </row>
    <row r="1751" ht="11.25">
      <c r="O1751" s="65"/>
    </row>
    <row r="1752" ht="11.25">
      <c r="O1752" s="65"/>
    </row>
    <row r="1753" ht="11.25">
      <c r="O1753" s="65"/>
    </row>
    <row r="1754" ht="11.25">
      <c r="O1754" s="65"/>
    </row>
    <row r="1755" ht="11.25">
      <c r="O1755" s="65"/>
    </row>
    <row r="1756" ht="11.25">
      <c r="O1756" s="65"/>
    </row>
    <row r="1757" ht="11.25">
      <c r="O1757" s="65"/>
    </row>
    <row r="1758" ht="11.25">
      <c r="O1758" s="65"/>
    </row>
    <row r="1759" ht="11.25">
      <c r="O1759" s="65"/>
    </row>
    <row r="1760" ht="11.25">
      <c r="O1760" s="65"/>
    </row>
    <row r="1761" ht="11.25">
      <c r="O1761" s="65"/>
    </row>
    <row r="1762" ht="11.25">
      <c r="O1762" s="65"/>
    </row>
    <row r="1763" ht="11.25">
      <c r="O1763" s="65"/>
    </row>
    <row r="1764" ht="11.25">
      <c r="O1764" s="65"/>
    </row>
    <row r="1765" ht="11.25">
      <c r="O1765" s="65"/>
    </row>
    <row r="1766" ht="11.25">
      <c r="O1766" s="65"/>
    </row>
    <row r="1767" ht="11.25">
      <c r="O1767" s="65"/>
    </row>
    <row r="1768" ht="11.25">
      <c r="O1768" s="65"/>
    </row>
    <row r="1769" ht="11.25">
      <c r="O1769" s="65"/>
    </row>
    <row r="1770" ht="11.25">
      <c r="O1770" s="65"/>
    </row>
    <row r="1771" ht="11.25">
      <c r="O1771" s="65"/>
    </row>
    <row r="1772" ht="11.25">
      <c r="O1772" s="65"/>
    </row>
    <row r="1773" ht="11.25">
      <c r="O1773" s="65"/>
    </row>
    <row r="1774" ht="11.25">
      <c r="O1774" s="65"/>
    </row>
    <row r="1775" ht="11.25">
      <c r="O1775" s="65"/>
    </row>
    <row r="1776" ht="11.25">
      <c r="O1776" s="65"/>
    </row>
    <row r="1777" ht="11.25">
      <c r="O1777" s="65"/>
    </row>
    <row r="1778" ht="11.25">
      <c r="O1778" s="65"/>
    </row>
    <row r="1779" ht="11.25">
      <c r="O1779" s="65"/>
    </row>
    <row r="1780" ht="11.25">
      <c r="O1780" s="65"/>
    </row>
    <row r="1781" ht="11.25">
      <c r="O1781" s="65"/>
    </row>
    <row r="1782" ht="11.25">
      <c r="O1782" s="65"/>
    </row>
    <row r="1783" ht="11.25">
      <c r="O1783" s="65"/>
    </row>
    <row r="1784" ht="11.25">
      <c r="O1784" s="65"/>
    </row>
    <row r="1785" ht="11.25">
      <c r="O1785" s="65"/>
    </row>
    <row r="1786" ht="11.25">
      <c r="O1786" s="65"/>
    </row>
    <row r="1787" ht="11.25">
      <c r="O1787" s="65"/>
    </row>
    <row r="1788" ht="11.25">
      <c r="O1788" s="65"/>
    </row>
    <row r="1789" ht="11.25">
      <c r="O1789" s="65"/>
    </row>
    <row r="1790" ht="11.25">
      <c r="O1790" s="65"/>
    </row>
    <row r="1791" ht="11.25">
      <c r="O1791" s="65"/>
    </row>
    <row r="1792" ht="11.25">
      <c r="O1792" s="65"/>
    </row>
    <row r="1793" ht="11.25">
      <c r="O1793" s="65"/>
    </row>
    <row r="1794" ht="11.25">
      <c r="O1794" s="65"/>
    </row>
    <row r="1795" ht="11.25">
      <c r="O1795" s="65"/>
    </row>
    <row r="1796" ht="11.25">
      <c r="O1796" s="65"/>
    </row>
    <row r="1797" ht="11.25">
      <c r="O1797" s="65"/>
    </row>
    <row r="1798" ht="11.25">
      <c r="O1798" s="65"/>
    </row>
    <row r="1799" ht="11.25">
      <c r="O1799" s="65"/>
    </row>
    <row r="1800" ht="11.25">
      <c r="O1800" s="65"/>
    </row>
    <row r="1801" ht="11.25">
      <c r="O1801" s="65"/>
    </row>
    <row r="1802" ht="11.25">
      <c r="O1802" s="65"/>
    </row>
    <row r="1803" ht="11.25">
      <c r="O1803" s="65"/>
    </row>
    <row r="1804" ht="11.25">
      <c r="O1804" s="65"/>
    </row>
    <row r="1805" ht="11.25">
      <c r="O1805" s="65"/>
    </row>
    <row r="1806" ht="11.25">
      <c r="O1806" s="65"/>
    </row>
    <row r="1807" ht="11.25">
      <c r="O1807" s="65"/>
    </row>
    <row r="1808" ht="11.25">
      <c r="O1808" s="65"/>
    </row>
    <row r="1809" ht="11.25">
      <c r="O1809" s="65"/>
    </row>
    <row r="1810" ht="11.25">
      <c r="O1810" s="65"/>
    </row>
    <row r="1811" ht="11.25">
      <c r="O1811" s="65"/>
    </row>
    <row r="1812" ht="11.25">
      <c r="O1812" s="65"/>
    </row>
    <row r="1813" ht="11.25">
      <c r="O1813" s="65"/>
    </row>
    <row r="1814" ht="11.25">
      <c r="O1814" s="65"/>
    </row>
    <row r="1815" ht="11.25">
      <c r="O1815" s="65"/>
    </row>
    <row r="1816" ht="11.25">
      <c r="O1816" s="65"/>
    </row>
    <row r="1817" ht="11.25">
      <c r="O1817" s="65"/>
    </row>
    <row r="1818" ht="11.25">
      <c r="O1818" s="65"/>
    </row>
    <row r="1819" ht="11.25">
      <c r="O1819" s="65"/>
    </row>
    <row r="1820" ht="11.25">
      <c r="O1820" s="65"/>
    </row>
    <row r="1821" ht="11.25">
      <c r="O1821" s="65"/>
    </row>
    <row r="1822" ht="11.25">
      <c r="O1822" s="65"/>
    </row>
    <row r="1823" ht="11.25">
      <c r="O1823" s="65"/>
    </row>
    <row r="1824" ht="11.25">
      <c r="O1824" s="65"/>
    </row>
    <row r="1825" ht="11.25">
      <c r="O1825" s="65"/>
    </row>
    <row r="1826" ht="11.25">
      <c r="O1826" s="65"/>
    </row>
    <row r="1827" ht="11.25">
      <c r="O1827" s="65"/>
    </row>
    <row r="1828" ht="11.25">
      <c r="O1828" s="65"/>
    </row>
    <row r="1829" ht="11.25">
      <c r="O1829" s="65"/>
    </row>
    <row r="1830" ht="11.25">
      <c r="O1830" s="65"/>
    </row>
    <row r="1831" ht="11.25">
      <c r="O1831" s="65"/>
    </row>
    <row r="1832" ht="11.25">
      <c r="O1832" s="65"/>
    </row>
    <row r="1833" ht="11.25">
      <c r="O1833" s="65"/>
    </row>
    <row r="1834" ht="11.25">
      <c r="O1834" s="65"/>
    </row>
    <row r="1835" ht="11.25">
      <c r="O1835" s="65"/>
    </row>
    <row r="1836" ht="11.25">
      <c r="O1836" s="65"/>
    </row>
    <row r="1837" ht="11.25">
      <c r="O1837" s="65"/>
    </row>
    <row r="1838" ht="11.25">
      <c r="O1838" s="65"/>
    </row>
    <row r="1839" ht="11.25">
      <c r="O1839" s="65"/>
    </row>
    <row r="1840" ht="11.25">
      <c r="O1840" s="65"/>
    </row>
    <row r="1841" ht="11.25">
      <c r="O1841" s="65"/>
    </row>
    <row r="1842" ht="11.25">
      <c r="O1842" s="65"/>
    </row>
    <row r="1843" ht="11.25">
      <c r="O1843" s="65"/>
    </row>
    <row r="1844" ht="11.25">
      <c r="O1844" s="65"/>
    </row>
    <row r="1845" ht="11.25">
      <c r="O1845" s="65"/>
    </row>
    <row r="1846" ht="11.25">
      <c r="O1846" s="65"/>
    </row>
    <row r="1847" ht="11.25">
      <c r="O1847" s="65"/>
    </row>
    <row r="1848" ht="11.25">
      <c r="O1848" s="65"/>
    </row>
    <row r="1849" ht="11.25">
      <c r="O1849" s="65"/>
    </row>
    <row r="1850" ht="11.25">
      <c r="O1850" s="65"/>
    </row>
    <row r="1851" ht="11.25">
      <c r="O1851" s="65"/>
    </row>
    <row r="1852" ht="11.25">
      <c r="O1852" s="65"/>
    </row>
    <row r="1853" ht="11.25">
      <c r="O1853" s="65"/>
    </row>
    <row r="1854" ht="11.25">
      <c r="O1854" s="65"/>
    </row>
    <row r="1855" ht="11.25">
      <c r="O1855" s="65"/>
    </row>
    <row r="1856" ht="11.25">
      <c r="O1856" s="65"/>
    </row>
    <row r="1857" ht="11.25">
      <c r="O1857" s="65"/>
    </row>
    <row r="1858" ht="11.25">
      <c r="O1858" s="65"/>
    </row>
    <row r="1859" ht="11.25">
      <c r="O1859" s="65"/>
    </row>
    <row r="1860" ht="11.25">
      <c r="O1860" s="65"/>
    </row>
    <row r="1861" ht="11.25">
      <c r="O1861" s="65"/>
    </row>
    <row r="1862" ht="11.25">
      <c r="O1862" s="65"/>
    </row>
    <row r="1863" ht="11.25">
      <c r="O1863" s="65"/>
    </row>
    <row r="1864" ht="11.25">
      <c r="O1864" s="65"/>
    </row>
    <row r="1865" ht="11.25">
      <c r="O1865" s="65"/>
    </row>
    <row r="1866" ht="11.25">
      <c r="O1866" s="65"/>
    </row>
    <row r="1867" ht="11.25">
      <c r="O1867" s="65"/>
    </row>
    <row r="1868" ht="11.25">
      <c r="O1868" s="65"/>
    </row>
    <row r="1869" ht="11.25">
      <c r="O1869" s="65"/>
    </row>
    <row r="1870" ht="11.25">
      <c r="O1870" s="65"/>
    </row>
    <row r="1871" ht="11.25">
      <c r="O1871" s="65"/>
    </row>
    <row r="1872" ht="11.25">
      <c r="O1872" s="65"/>
    </row>
    <row r="1873" ht="11.25">
      <c r="O1873" s="65"/>
    </row>
    <row r="1874" ht="11.25">
      <c r="O1874" s="65"/>
    </row>
    <row r="1875" ht="11.25">
      <c r="O1875" s="65"/>
    </row>
    <row r="1876" ht="11.25">
      <c r="O1876" s="65"/>
    </row>
    <row r="1877" ht="11.25">
      <c r="O1877" s="65"/>
    </row>
    <row r="1878" ht="11.25">
      <c r="O1878" s="65"/>
    </row>
    <row r="1879" ht="11.25">
      <c r="O1879" s="65"/>
    </row>
    <row r="1880" ht="11.25">
      <c r="O1880" s="65"/>
    </row>
    <row r="1881" ht="11.25">
      <c r="O1881" s="65"/>
    </row>
    <row r="1882" ht="11.25">
      <c r="O1882" s="65"/>
    </row>
    <row r="1883" ht="11.25">
      <c r="O1883" s="65"/>
    </row>
    <row r="1884" ht="11.25">
      <c r="O1884" s="65"/>
    </row>
    <row r="1885" ht="11.25">
      <c r="O1885" s="65"/>
    </row>
    <row r="1886" ht="11.25">
      <c r="O1886" s="65"/>
    </row>
    <row r="1887" ht="11.25">
      <c r="O1887" s="65"/>
    </row>
    <row r="1888" ht="11.25">
      <c r="O1888" s="65"/>
    </row>
    <row r="1889" ht="11.25">
      <c r="O1889" s="65"/>
    </row>
    <row r="1890" ht="11.25">
      <c r="O1890" s="65"/>
    </row>
    <row r="1891" ht="11.25">
      <c r="O1891" s="65"/>
    </row>
    <row r="1892" ht="11.25">
      <c r="O1892" s="65"/>
    </row>
    <row r="1893" ht="11.25">
      <c r="O1893" s="65"/>
    </row>
    <row r="1894" ht="11.25">
      <c r="O1894" s="65"/>
    </row>
    <row r="1895" ht="11.25">
      <c r="O1895" s="65"/>
    </row>
    <row r="1896" ht="11.25">
      <c r="O1896" s="65"/>
    </row>
    <row r="1897" ht="11.25">
      <c r="O1897" s="65"/>
    </row>
    <row r="1898" ht="11.25">
      <c r="O1898" s="65"/>
    </row>
    <row r="1899" ht="11.25">
      <c r="O1899" s="65"/>
    </row>
    <row r="1900" ht="11.25">
      <c r="O1900" s="65"/>
    </row>
    <row r="1901" ht="11.25">
      <c r="O1901" s="65"/>
    </row>
    <row r="1902" ht="11.25">
      <c r="O1902" s="65"/>
    </row>
    <row r="1903" ht="11.25">
      <c r="O1903" s="65"/>
    </row>
    <row r="1904" ht="11.25">
      <c r="O1904" s="65"/>
    </row>
    <row r="1905" ht="11.25">
      <c r="O1905" s="65"/>
    </row>
    <row r="1906" ht="11.25">
      <c r="O1906" s="65"/>
    </row>
    <row r="1907" ht="11.25">
      <c r="O1907" s="65"/>
    </row>
    <row r="1908" ht="11.25">
      <c r="O1908" s="65"/>
    </row>
    <row r="1909" ht="11.25">
      <c r="O1909" s="65"/>
    </row>
    <row r="1910" ht="11.25">
      <c r="O1910" s="65"/>
    </row>
    <row r="1911" ht="11.25">
      <c r="O1911" s="65"/>
    </row>
    <row r="1912" ht="11.25">
      <c r="O1912" s="65"/>
    </row>
    <row r="1913" ht="11.25">
      <c r="O1913" s="65"/>
    </row>
    <row r="1914" ht="11.25">
      <c r="O1914" s="65"/>
    </row>
    <row r="1915" ht="11.25">
      <c r="O1915" s="65"/>
    </row>
    <row r="1916" ht="11.25">
      <c r="O1916" s="65"/>
    </row>
    <row r="1917" ht="11.25">
      <c r="O1917" s="65"/>
    </row>
    <row r="1918" ht="11.25">
      <c r="O1918" s="65"/>
    </row>
    <row r="1919" ht="11.25">
      <c r="O1919" s="65"/>
    </row>
    <row r="1920" ht="11.25">
      <c r="O1920" s="65"/>
    </row>
    <row r="1921" ht="11.25">
      <c r="O1921" s="65"/>
    </row>
    <row r="1922" ht="11.25">
      <c r="O1922" s="65"/>
    </row>
    <row r="1923" ht="11.25">
      <c r="O1923" s="65"/>
    </row>
    <row r="1924" ht="11.25">
      <c r="O1924" s="65"/>
    </row>
    <row r="1925" ht="11.25">
      <c r="O1925" s="65"/>
    </row>
    <row r="1926" ht="11.25">
      <c r="O1926" s="65"/>
    </row>
    <row r="1927" ht="11.25">
      <c r="O1927" s="65"/>
    </row>
    <row r="1928" ht="11.25">
      <c r="O1928" s="65"/>
    </row>
    <row r="1929" ht="11.25">
      <c r="O1929" s="65"/>
    </row>
    <row r="1930" ht="11.25">
      <c r="O1930" s="65"/>
    </row>
    <row r="1931" ht="11.25">
      <c r="O1931" s="65"/>
    </row>
    <row r="1932" ht="11.25">
      <c r="O1932" s="65"/>
    </row>
    <row r="1933" ht="11.25">
      <c r="O1933" s="65"/>
    </row>
    <row r="1934" ht="11.25">
      <c r="O1934" s="65"/>
    </row>
    <row r="1935" ht="11.25">
      <c r="O1935" s="65"/>
    </row>
    <row r="1936" ht="11.25">
      <c r="O1936" s="65"/>
    </row>
    <row r="1937" ht="11.25">
      <c r="O1937" s="65"/>
    </row>
    <row r="1938" ht="11.25">
      <c r="O1938" s="65"/>
    </row>
    <row r="1939" ht="11.25">
      <c r="O1939" s="65"/>
    </row>
    <row r="1940" ht="11.25">
      <c r="O1940" s="65"/>
    </row>
    <row r="1941" ht="11.25">
      <c r="O1941" s="65"/>
    </row>
    <row r="1942" ht="11.25">
      <c r="O1942" s="65"/>
    </row>
    <row r="1943" ht="11.25">
      <c r="O1943" s="65"/>
    </row>
    <row r="1944" ht="11.25">
      <c r="O1944" s="65"/>
    </row>
    <row r="1945" ht="11.25">
      <c r="O1945" s="65"/>
    </row>
    <row r="1946" ht="11.25">
      <c r="O1946" s="65"/>
    </row>
    <row r="1947" ht="11.25">
      <c r="O1947" s="65"/>
    </row>
    <row r="1948" ht="11.25">
      <c r="O1948" s="65"/>
    </row>
    <row r="1949" ht="11.25">
      <c r="O1949" s="65"/>
    </row>
    <row r="1950" ht="11.25">
      <c r="O1950" s="65"/>
    </row>
    <row r="1951" ht="11.25">
      <c r="O1951" s="65"/>
    </row>
    <row r="1952" ht="11.25">
      <c r="O1952" s="65"/>
    </row>
    <row r="1953" ht="11.25">
      <c r="O1953" s="65"/>
    </row>
    <row r="1954" ht="11.25">
      <c r="O1954" s="65"/>
    </row>
    <row r="1955" ht="11.25">
      <c r="O1955" s="65"/>
    </row>
    <row r="1956" ht="11.25">
      <c r="O1956" s="65"/>
    </row>
    <row r="1957" ht="11.25">
      <c r="O1957" s="65"/>
    </row>
    <row r="1958" ht="11.25">
      <c r="O1958" s="65"/>
    </row>
    <row r="1959" ht="11.25">
      <c r="O1959" s="65"/>
    </row>
    <row r="1960" ht="11.25">
      <c r="O1960" s="65"/>
    </row>
    <row r="1961" ht="11.25">
      <c r="O1961" s="65"/>
    </row>
    <row r="1962" ht="11.25">
      <c r="O1962" s="65"/>
    </row>
    <row r="1963" ht="11.25">
      <c r="O1963" s="65"/>
    </row>
    <row r="1964" ht="11.25">
      <c r="O1964" s="65"/>
    </row>
    <row r="1965" ht="11.25">
      <c r="O1965" s="65"/>
    </row>
    <row r="1966" ht="11.25">
      <c r="O1966" s="65"/>
    </row>
    <row r="1967" ht="11.25">
      <c r="O1967" s="65"/>
    </row>
    <row r="1968" ht="11.25">
      <c r="O1968" s="65"/>
    </row>
    <row r="1969" ht="11.25">
      <c r="O1969" s="65"/>
    </row>
    <row r="1970" ht="11.25">
      <c r="O1970" s="65"/>
    </row>
    <row r="1971" ht="11.25">
      <c r="O1971" s="65"/>
    </row>
    <row r="1972" ht="11.25">
      <c r="O1972" s="65"/>
    </row>
    <row r="1973" ht="11.25">
      <c r="O1973" s="65"/>
    </row>
    <row r="1974" ht="11.25">
      <c r="O1974" s="65"/>
    </row>
    <row r="1975" ht="11.25">
      <c r="O1975" s="65"/>
    </row>
    <row r="1976" ht="11.25">
      <c r="O1976" s="65"/>
    </row>
    <row r="1977" ht="11.25">
      <c r="O1977" s="65"/>
    </row>
    <row r="1978" ht="11.25">
      <c r="O1978" s="65"/>
    </row>
    <row r="1979" ht="11.25">
      <c r="O1979" s="65"/>
    </row>
    <row r="1980" ht="11.25">
      <c r="O1980" s="65"/>
    </row>
    <row r="1981" ht="11.25">
      <c r="O1981" s="65"/>
    </row>
    <row r="1982" ht="11.25">
      <c r="O1982" s="65"/>
    </row>
    <row r="1983" ht="11.25">
      <c r="O1983" s="65"/>
    </row>
    <row r="1984" ht="11.25">
      <c r="O1984" s="65"/>
    </row>
    <row r="1985" ht="11.25">
      <c r="O1985" s="65"/>
    </row>
    <row r="1986" ht="11.25">
      <c r="O1986" s="65"/>
    </row>
    <row r="1987" ht="11.25">
      <c r="O1987" s="65"/>
    </row>
    <row r="1988" ht="11.25">
      <c r="O1988" s="65"/>
    </row>
    <row r="1989" ht="11.25">
      <c r="O1989" s="65"/>
    </row>
    <row r="1990" ht="11.25">
      <c r="O1990" s="65"/>
    </row>
    <row r="1991" ht="11.25">
      <c r="O1991" s="65"/>
    </row>
    <row r="1992" ht="11.25">
      <c r="O1992" s="65"/>
    </row>
    <row r="1993" ht="11.25">
      <c r="O1993" s="65"/>
    </row>
    <row r="1994" ht="11.25">
      <c r="O1994" s="65"/>
    </row>
    <row r="1995" ht="11.25">
      <c r="O1995" s="65"/>
    </row>
    <row r="1996" ht="11.25">
      <c r="O1996" s="65"/>
    </row>
    <row r="1997" ht="11.25">
      <c r="O1997" s="65"/>
    </row>
    <row r="1998" ht="11.25">
      <c r="O1998" s="65"/>
    </row>
    <row r="1999" ht="11.25">
      <c r="O1999" s="65"/>
    </row>
    <row r="2000" ht="11.25">
      <c r="O2000" s="65"/>
    </row>
    <row r="2001" ht="11.25">
      <c r="O2001" s="65"/>
    </row>
    <row r="2002" ht="11.25">
      <c r="O2002" s="65"/>
    </row>
    <row r="2003" ht="11.25">
      <c r="O2003" s="65"/>
    </row>
    <row r="2004" ht="11.25">
      <c r="O2004" s="65"/>
    </row>
    <row r="2005" ht="11.25">
      <c r="O2005" s="65"/>
    </row>
    <row r="2006" ht="11.25">
      <c r="O2006" s="65"/>
    </row>
  </sheetData>
  <sheetProtection/>
  <mergeCells count="22">
    <mergeCell ref="U11:U12"/>
    <mergeCell ref="F5:G5"/>
    <mergeCell ref="C9:E9"/>
    <mergeCell ref="B375:J375"/>
    <mergeCell ref="J11:J13"/>
    <mergeCell ref="C8:E8"/>
    <mergeCell ref="B10:J10"/>
    <mergeCell ref="L12:P12"/>
    <mergeCell ref="C376:F376"/>
    <mergeCell ref="C5:E5"/>
    <mergeCell ref="F12:I12"/>
    <mergeCell ref="F11:I11"/>
    <mergeCell ref="C4:E4"/>
    <mergeCell ref="B374:E374"/>
    <mergeCell ref="B2:J2"/>
    <mergeCell ref="L11:P11"/>
    <mergeCell ref="C11:E12"/>
    <mergeCell ref="B11:B13"/>
    <mergeCell ref="C6:E6"/>
    <mergeCell ref="C7:E7"/>
    <mergeCell ref="F4:G4"/>
    <mergeCell ref="F9:G9"/>
  </mergeCells>
  <printOptions/>
  <pageMargins left="1.1023622047244095" right="0.2755905511811024" top="0.5905511811023623" bottom="0.6692913385826772" header="0.2362204724409449" footer="0.4724409448818898"/>
  <pageSetup fitToHeight="4" horizontalDpi="300" verticalDpi="3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АИЖК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Малайчик М</dc:creator>
  <cp:keywords/>
  <dc:description/>
  <cp:lastModifiedBy>EAshanina</cp:lastModifiedBy>
  <cp:lastPrinted>2006-11-02T06:30:51Z</cp:lastPrinted>
  <dcterms:created xsi:type="dcterms:W3CDTF">1999-06-02T12:20:17Z</dcterms:created>
  <dcterms:modified xsi:type="dcterms:W3CDTF">2011-05-19T05:48:52Z</dcterms:modified>
  <cp:category/>
  <cp:version/>
  <cp:contentType/>
  <cp:contentStatus/>
</cp:coreProperties>
</file>